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875" windowHeight="9090" tabRatio="494" activeTab="1"/>
  </bookViews>
  <sheets>
    <sheet name="扶養1" sheetId="1" r:id="rId1"/>
    <sheet name="hpkyu" sheetId="2" r:id="rId2"/>
  </sheets>
  <definedNames>
    <definedName name="_Regression_Int" localSheetId="1" hidden="1">1</definedName>
    <definedName name="_Regression_Int" localSheetId="0" hidden="1">1</definedName>
    <definedName name="\k" localSheetId="0">'扶養1'!#REF!</definedName>
    <definedName name="\k">'hpkyu'!#REF!</definedName>
    <definedName name="\p" localSheetId="0">'扶養1'!$F$8:$F$15</definedName>
    <definedName name="\p">'hpkyu'!$F$8:$F$15</definedName>
    <definedName name="_xlnm.Print_Area" localSheetId="1">'hpkyu'!$A$28:$K$84</definedName>
    <definedName name="_xlnm.Print_Area" localSheetId="0">'扶養1'!$A$28:$K$84</definedName>
    <definedName name="Print_Area_MI" localSheetId="0">'扶養1'!$B$35:$J$72</definedName>
    <definedName name="Print_Area_MI">'hpkyu'!$B$35:$J$72</definedName>
    <definedName name="Print_Titles_MI" localSheetId="0">'扶養1'!$A:$A</definedName>
    <definedName name="Print_Titles_MI">'hpkyu'!$A:$A</definedName>
  </definedNames>
  <calcPr fullCalcOnLoad="1"/>
</workbook>
</file>

<file path=xl/comments1.xml><?xml version="1.0" encoding="utf-8"?>
<comments xmlns="http://schemas.openxmlformats.org/spreadsheetml/2006/main">
  <authors>
    <author>TNK2</author>
    <author>hitoshi tanaka</author>
  </authors>
  <commentList>
    <comment ref="A81" authorId="0">
      <text>
        <r>
          <rPr>
            <sz val="12"/>
            <rFont val="ＭＳ Ｐゴシック"/>
            <family val="3"/>
          </rPr>
          <t>一段上の所定外基礎金額を２５日で除し、８Ｈで除して、１．２５倍しています。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A82" authorId="0">
      <text>
        <r>
          <rPr>
            <b/>
            <sz val="12"/>
            <rFont val="ＭＳ Ｐゴシック"/>
            <family val="3"/>
          </rPr>
          <t>深夜勤用で所定外基礎金額を２５日と８Ｈで除し、１．５倍しています。</t>
        </r>
      </text>
    </comment>
    <comment ref="A80" authorId="0">
      <text>
        <r>
          <rPr>
            <sz val="12"/>
            <rFont val="ＭＳ Ｐゴシック"/>
            <family val="3"/>
          </rPr>
          <t xml:space="preserve">所定外１、２及び休日手当てと欠勤控除を除いています。
</t>
        </r>
      </text>
    </comment>
    <comment ref="A75" authorId="0">
      <text>
        <r>
          <rPr>
            <b/>
            <sz val="12"/>
            <rFont val="ＭＳ Ｐゴシック"/>
            <family val="3"/>
          </rPr>
          <t>扶養控除等の数を入力します。障害者や寡婦等の場合は１を加算します。</t>
        </r>
      </text>
    </comment>
    <comment ref="A76" authorId="0">
      <text>
        <r>
          <rPr>
            <sz val="12"/>
            <rFont val="ＭＳ Ｐゴシック"/>
            <family val="3"/>
          </rPr>
          <t xml:space="preserve">基礎控除の額として、３１，６６７と扶養控除等の数に３１，６６７を乗じて計算します。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77" authorId="0">
      <text>
        <r>
          <rPr>
            <sz val="12"/>
            <rFont val="ＭＳ Ｐゴシック"/>
            <family val="3"/>
          </rPr>
          <t xml:space="preserve">７３行の社保控除後から給与所得控除額を引いて、し所得控除額を引きます。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73" authorId="0">
      <text>
        <r>
          <rPr>
            <sz val="12"/>
            <rFont val="ＭＳ Ｐゴシック"/>
            <family val="3"/>
          </rPr>
          <t xml:space="preserve">支給額から社保計を控除します。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5" authorId="0">
      <text>
        <r>
          <rPr>
            <sz val="12"/>
            <rFont val="ＭＳ Ｐゴシック"/>
            <family val="3"/>
          </rPr>
          <t>下の７８行の税額を参照しています。乙欄は手入力となります。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A61" authorId="0">
      <text>
        <r>
          <rPr>
            <b/>
            <sz val="12"/>
            <rFont val="ＭＳ Ｐゴシック"/>
            <family val="3"/>
          </rPr>
          <t>２８行の標準報酬額に３０行の健保料率を乗じて、本人分として２０００で乗しています。標準報酬が121万円以上は４９６１０としています。４０歳以上などは随時訂正してください。</t>
        </r>
      </text>
    </comment>
    <comment ref="A62" authorId="0">
      <text>
        <r>
          <rPr>
            <sz val="12"/>
            <rFont val="ＭＳ Ｐゴシック"/>
            <family val="3"/>
          </rPr>
          <t xml:space="preserve">２８行の標準報酬額と３１行の厚生年金料率を乗じて、本人分として２０００で除しています。６２万円以上は随時変更してください。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A63" authorId="0">
      <text>
        <r>
          <rPr>
            <sz val="12"/>
            <rFont val="ＭＳ Ｐゴシック"/>
            <family val="3"/>
          </rPr>
          <t>６０行の支給合計に１０００分の８を乗じています。改正があれば修正してください。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8" authorId="0">
      <text>
        <r>
          <rPr>
            <b/>
            <sz val="12"/>
            <rFont val="ＭＳ Ｐゴシック"/>
            <family val="3"/>
          </rPr>
          <t>上段のＢ４からＢ２３までに従業員名を入力しておけば、下の氏名に連動します。</t>
        </r>
      </text>
    </comment>
    <comment ref="A39" authorId="0">
      <text>
        <r>
          <rPr>
            <b/>
            <sz val="12"/>
            <rFont val="ＭＳ Ｐゴシック"/>
            <family val="3"/>
          </rPr>
          <t>社員番号に連動です。</t>
        </r>
      </text>
    </comment>
    <comment ref="A37" authorId="0">
      <text>
        <r>
          <rPr>
            <b/>
            <sz val="12"/>
            <rFont val="ＭＳ Ｐゴシック"/>
            <family val="3"/>
          </rPr>
          <t>ここを訂正すると右側は式で連動しています。</t>
        </r>
      </text>
    </comment>
    <comment ref="A68" authorId="0">
      <text>
        <r>
          <rPr>
            <b/>
            <sz val="12"/>
            <rFont val="ＭＳ Ｐゴシック"/>
            <family val="3"/>
          </rPr>
          <t>２月１日から７月３１日までの給料の支給は112行の当期控除額をマイナスで参照しています。
８月１日以降の給料の支払いは１２６行の当期控除額をマイナスで参照してください。</t>
        </r>
      </text>
    </comment>
    <comment ref="A28" authorId="1">
      <text>
        <r>
          <rPr>
            <sz val="12"/>
            <rFont val="ＭＳ Ｐゴシック"/>
            <family val="3"/>
          </rPr>
          <t>標準報酬を入力する。</t>
        </r>
      </text>
    </comment>
    <comment ref="A29" authorId="1">
      <text>
        <r>
          <rPr>
            <sz val="12"/>
            <rFont val="ＭＳ Ｐゴシック"/>
            <family val="3"/>
          </rPr>
          <t>厚生年金保険料が男女別に違う時代の名残りです。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1">
      <text>
        <r>
          <rPr>
            <sz val="12"/>
            <rFont val="ＭＳ Ｐゴシック"/>
            <family val="3"/>
          </rPr>
          <t>健康保険料率（1000分の82）を入力する。40歳以上は介護保険料も含む。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1">
      <text>
        <r>
          <rPr>
            <sz val="12"/>
            <rFont val="ＭＳ Ｐゴシック"/>
            <family val="3"/>
          </rPr>
          <t>厚生年金保険料（1000分の146.42）を入力する。改正に注意。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1">
      <text>
        <r>
          <rPr>
            <sz val="12"/>
            <rFont val="ＭＳ Ｐゴシック"/>
            <family val="3"/>
          </rPr>
          <t>社保加入は1、アルバイト等は2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1">
      <text>
        <r>
          <rPr>
            <sz val="12"/>
            <rFont val="ＭＳ Ｐゴシック"/>
            <family val="3"/>
          </rPr>
          <t>扶養控除等申告書が提出されて、主たる支払者なら1。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TNK2</author>
    <author>hitoshi tanaka</author>
  </authors>
  <commentList>
    <comment ref="A81" authorId="0">
      <text>
        <r>
          <rPr>
            <sz val="12"/>
            <rFont val="ＭＳ Ｐゴシック"/>
            <family val="3"/>
          </rPr>
          <t>一段上の所定外基礎金額を２５日で除し、８Ｈで除して、１．２５倍しています。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A82" authorId="0">
      <text>
        <r>
          <rPr>
            <b/>
            <sz val="12"/>
            <rFont val="ＭＳ Ｐゴシック"/>
            <family val="3"/>
          </rPr>
          <t>深夜勤用で所定外基礎金額を２５日と８Ｈで除し、１．５倍しています。</t>
        </r>
      </text>
    </comment>
    <comment ref="A80" authorId="0">
      <text>
        <r>
          <rPr>
            <sz val="12"/>
            <rFont val="ＭＳ Ｐゴシック"/>
            <family val="3"/>
          </rPr>
          <t xml:space="preserve">所定外１、２及び休日手当てと欠勤控除を除いています。
</t>
        </r>
      </text>
    </comment>
    <comment ref="A75" authorId="0">
      <text>
        <r>
          <rPr>
            <b/>
            <sz val="12"/>
            <rFont val="ＭＳ Ｐゴシック"/>
            <family val="3"/>
          </rPr>
          <t>扶養控除等の数を入力します。障害者や寡婦等の場合は１を加算します。</t>
        </r>
      </text>
    </comment>
    <comment ref="A76" authorId="0">
      <text>
        <r>
          <rPr>
            <sz val="12"/>
            <rFont val="ＭＳ Ｐゴシック"/>
            <family val="3"/>
          </rPr>
          <t xml:space="preserve">基礎控除の額として、３１，６６７と扶養控除等の数に３１，６６７を乗じて計算します。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77" authorId="0">
      <text>
        <r>
          <rPr>
            <sz val="12"/>
            <rFont val="ＭＳ Ｐゴシック"/>
            <family val="3"/>
          </rPr>
          <t xml:space="preserve">７３行の社保控除後から給与所得控除額を引いて、し所得控除額を引きます。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73" authorId="0">
      <text>
        <r>
          <rPr>
            <sz val="12"/>
            <rFont val="ＭＳ Ｐゴシック"/>
            <family val="3"/>
          </rPr>
          <t xml:space="preserve">支給額から社保計を控除します。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8" authorId="0">
      <text>
        <r>
          <rPr>
            <b/>
            <sz val="12"/>
            <rFont val="ＭＳ Ｐゴシック"/>
            <family val="3"/>
          </rPr>
          <t>２月１日から７月３１日までの給料の支給は112行の当期控除額をマイナスで参照しています。
８月１日以降の給料の支払いは１２６行の当期控除額をマイナスで参照してください。</t>
        </r>
      </text>
    </comment>
    <comment ref="A28" authorId="1">
      <text>
        <r>
          <rPr>
            <sz val="12"/>
            <rFont val="ＭＳ Ｐゴシック"/>
            <family val="3"/>
          </rPr>
          <t>標準報酬を入力する。</t>
        </r>
      </text>
    </comment>
    <comment ref="A29" authorId="1">
      <text>
        <r>
          <rPr>
            <sz val="12"/>
            <rFont val="ＭＳ Ｐゴシック"/>
            <family val="3"/>
          </rPr>
          <t>厚生年金保険料が男女別に違う時代の名残りです。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1">
      <text>
        <r>
          <rPr>
            <sz val="12"/>
            <rFont val="ＭＳ Ｐゴシック"/>
            <family val="3"/>
          </rPr>
          <t>健康保険料率（1000分の82）を入力する。40歳以上は介護保険料も含む。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1">
      <text>
        <r>
          <rPr>
            <sz val="12"/>
            <rFont val="ＭＳ Ｐゴシック"/>
            <family val="3"/>
          </rPr>
          <t>厚生年金保険料（1000分の146.42）を入力する。改正に注意。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1">
      <text>
        <r>
          <rPr>
            <sz val="12"/>
            <rFont val="ＭＳ Ｐゴシック"/>
            <family val="3"/>
          </rPr>
          <t>社保加入は1、アルバイト等は2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1">
      <text>
        <r>
          <rPr>
            <sz val="12"/>
            <rFont val="ＭＳ Ｐゴシック"/>
            <family val="3"/>
          </rPr>
          <t>扶養控除等申告書が提出されて、主たる支払者なら1。</t>
        </r>
        <r>
          <rPr>
            <sz val="9"/>
            <rFont val="ＭＳ Ｐゴシック"/>
            <family val="3"/>
          </rPr>
          <t xml:space="preserve">
</t>
        </r>
      </text>
    </comment>
    <comment ref="A37" authorId="0">
      <text>
        <r>
          <rPr>
            <b/>
            <sz val="12"/>
            <rFont val="ＭＳ Ｐゴシック"/>
            <family val="3"/>
          </rPr>
          <t>ここを訂正すると右側は式で連動しています。</t>
        </r>
      </text>
    </comment>
    <comment ref="A38" authorId="0">
      <text>
        <r>
          <rPr>
            <b/>
            <sz val="12"/>
            <rFont val="ＭＳ Ｐゴシック"/>
            <family val="3"/>
          </rPr>
          <t>上段のＢ４からＢ２３までに従業員名を入力しておけば、下の氏名に連動します。</t>
        </r>
      </text>
    </comment>
    <comment ref="A39" authorId="0">
      <text>
        <r>
          <rPr>
            <b/>
            <sz val="12"/>
            <rFont val="ＭＳ Ｐゴシック"/>
            <family val="3"/>
          </rPr>
          <t>社員番号に連動です。</t>
        </r>
      </text>
    </comment>
    <comment ref="A61" authorId="0">
      <text>
        <r>
          <rPr>
            <b/>
            <sz val="12"/>
            <rFont val="ＭＳ Ｐゴシック"/>
            <family val="3"/>
          </rPr>
          <t>２８行の標準報酬額に３０行の健保料率を乗じて、本人分として２０００で乗しています。標準報酬が121万円以上は４９６１０としています。４０歳以上などは随時訂正してください。</t>
        </r>
      </text>
    </comment>
    <comment ref="A62" authorId="0">
      <text>
        <r>
          <rPr>
            <sz val="12"/>
            <rFont val="ＭＳ Ｐゴシック"/>
            <family val="3"/>
          </rPr>
          <t xml:space="preserve">２８行の標準報酬額と３１行の厚生年金料率を乗じて、本人分として２０００で除しています。６２万円以上は随時変更してください。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A63" authorId="0">
      <text>
        <r>
          <rPr>
            <sz val="12"/>
            <rFont val="ＭＳ Ｐゴシック"/>
            <family val="3"/>
          </rPr>
          <t>６０行の支給合計に１０００分の８を乗じています。改正があれば修正してください。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65" authorId="0">
      <text>
        <r>
          <rPr>
            <sz val="12"/>
            <rFont val="ＭＳ Ｐゴシック"/>
            <family val="3"/>
          </rPr>
          <t>下の７８行の税額を参照しています。乙欄は手入力となります。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<sst xmlns="http://schemas.openxmlformats.org/spreadsheetml/2006/main" count="162" uniqueCount="85">
  <si>
    <t>「入力時の注意点」</t>
  </si>
  <si>
    <t>社員番号</t>
  </si>
  <si>
    <t>氏名</t>
  </si>
  <si>
    <t>標準報酬から甲1乙2を入力し、</t>
  </si>
  <si>
    <t>出勤日数から休日時間を入力する。</t>
  </si>
  <si>
    <t>76行の扶養控除等の数を入力すると源泉徴収税額が計算されます。</t>
  </si>
  <si>
    <t>81行からの所定外計算の基礎金額を会社ごとに変えること</t>
  </si>
  <si>
    <t>82,83行の所定外は２５日８時間で除しているので、会社に合わすこと。</t>
  </si>
  <si>
    <t>ファイル名</t>
  </si>
  <si>
    <t xml:space="preserve"> </t>
  </si>
  <si>
    <t>標準報酬</t>
  </si>
  <si>
    <t>性(男1女2)</t>
  </si>
  <si>
    <t>健保料率</t>
  </si>
  <si>
    <t>厚生保険率</t>
  </si>
  <si>
    <t>社保加1未2</t>
  </si>
  <si>
    <t>甲1乙2</t>
  </si>
  <si>
    <t>所属</t>
  </si>
  <si>
    <t>No.</t>
  </si>
  <si>
    <t>計</t>
  </si>
  <si>
    <t>給与明細書</t>
  </si>
  <si>
    <t>出勤状況</t>
  </si>
  <si>
    <t>職種</t>
  </si>
  <si>
    <t>出勤日数</t>
  </si>
  <si>
    <t>労働時間</t>
  </si>
  <si>
    <t>所定外 1</t>
  </si>
  <si>
    <t>所定外 2</t>
  </si>
  <si>
    <t>休日時間</t>
  </si>
  <si>
    <t>基本給</t>
  </si>
  <si>
    <t>休日出勤手</t>
  </si>
  <si>
    <t>皆勤手当</t>
  </si>
  <si>
    <t>職務手当</t>
  </si>
  <si>
    <t>手当１</t>
  </si>
  <si>
    <t>手当２</t>
  </si>
  <si>
    <t>欠勤控除</t>
  </si>
  <si>
    <t>(支給額)</t>
  </si>
  <si>
    <t xml:space="preserve">交通費  </t>
  </si>
  <si>
    <t>(支給合計)</t>
  </si>
  <si>
    <t>健康保険料</t>
  </si>
  <si>
    <t>厚生年金</t>
  </si>
  <si>
    <t>雇用保険料</t>
  </si>
  <si>
    <t>社保計</t>
  </si>
  <si>
    <t>源泉所得税</t>
  </si>
  <si>
    <t>市町村民税</t>
  </si>
  <si>
    <t>財形</t>
  </si>
  <si>
    <t>控除合計</t>
  </si>
  <si>
    <t>差引支給額</t>
  </si>
  <si>
    <t>時間給</t>
  </si>
  <si>
    <t>社保控除後</t>
  </si>
  <si>
    <t>給与所得控除</t>
  </si>
  <si>
    <t>扶養控除等の数</t>
  </si>
  <si>
    <t>所得控除</t>
  </si>
  <si>
    <t>課税所得</t>
  </si>
  <si>
    <t>税額</t>
  </si>
  <si>
    <t>甲欄1乙欄2</t>
  </si>
  <si>
    <t>所定外基礎</t>
  </si>
  <si>
    <t>所定外1/@</t>
  </si>
  <si>
    <t>所定外2/@</t>
  </si>
  <si>
    <t>交通費</t>
  </si>
  <si>
    <t>57行の欠勤控除は税額の検証のために仮の数字を入れてますので、消去してお使い下さい。</t>
  </si>
  <si>
    <t>更新方法</t>
  </si>
  <si>
    <t>従来のこのﾌｧｲﾙをご使用の方は、大蔵省告示の別表３のみが変更されていますので、７８行の税額欄を旧ﾌｧｲﾙへ複写することで使用できます。</t>
  </si>
  <si>
    <t>注意</t>
  </si>
  <si>
    <t xml:space="preserve">          </t>
  </si>
  <si>
    <t>手当</t>
  </si>
  <si>
    <t>控除合計</t>
  </si>
  <si>
    <t xml:space="preserve"> 19年 1月</t>
  </si>
  <si>
    <t>財務一郎</t>
  </si>
  <si>
    <t>財務二郎</t>
  </si>
  <si>
    <t>財務三郎</t>
  </si>
  <si>
    <t>財務四郎</t>
  </si>
  <si>
    <t>財務五郎</t>
  </si>
  <si>
    <t>財務六郎</t>
  </si>
  <si>
    <t>財務七郎</t>
  </si>
  <si>
    <t>注意</t>
  </si>
  <si>
    <t>57行の欠勤控除は税額の検証のために仮の数字を入れてますので、消去してお使い下さい。</t>
  </si>
  <si>
    <t>更新方法</t>
  </si>
  <si>
    <t>従来のこのﾌｧｲﾙをご使用の方は、大蔵省告示の別表３のみが変更されていますので、７８行の税額欄を旧ﾌｧｲﾙへ複写することで使用できます。</t>
  </si>
  <si>
    <t>支給月</t>
  </si>
  <si>
    <t>社員番号</t>
  </si>
  <si>
    <t>氏名</t>
  </si>
  <si>
    <t xml:space="preserve">          </t>
  </si>
  <si>
    <t>控除合計</t>
  </si>
  <si>
    <t>財務八郎</t>
  </si>
  <si>
    <t>=ROUND(IF((B77&lt;=162500),(B77*0.05),IF((B77&lt;=275000),((B77*0.1)-8125),IF((B77&lt;=579166),((B77*0.2)-35625),IF((B77&lt;=750000),((B77*0.23)-53000),IF((B77&lt;=1500000),((B77*0.33)-128000),((B77*0.4)-233000)))))),-1)</t>
  </si>
  <si>
    <t>19年以降の78行の税額は下記の式です。頭の「’」を除いて複写する。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</si>
</sst>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yy/mm"/>
    <numFmt numFmtId="178" formatCode="#,##0.0;\-#,##0.0"/>
    <numFmt numFmtId="179" formatCode="[$-411]ggge&quot;年&quot;m&quot;月&quot;"/>
  </numFmts>
  <fonts count="1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76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 locked="0"/>
    </xf>
    <xf numFmtId="37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left"/>
      <protection locked="0"/>
    </xf>
    <xf numFmtId="37" fontId="0" fillId="0" borderId="3" xfId="0" applyNumberForma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 locked="0"/>
    </xf>
    <xf numFmtId="37" fontId="0" fillId="0" borderId="2" xfId="0" applyNumberFormat="1" applyBorder="1" applyAlignment="1" applyProtection="1">
      <alignment/>
      <protection/>
    </xf>
    <xf numFmtId="1" fontId="2" fillId="0" borderId="0" xfId="0" applyNumberFormat="1" applyFont="1" applyAlignment="1" applyProtection="1" quotePrefix="1">
      <alignment horizontal="left"/>
      <protection locked="0"/>
    </xf>
    <xf numFmtId="38" fontId="0" fillId="0" borderId="0" xfId="17" applyAlignment="1" applyProtection="1">
      <alignment/>
      <protection/>
    </xf>
    <xf numFmtId="38" fontId="0" fillId="0" borderId="0" xfId="17" applyAlignment="1">
      <alignment/>
    </xf>
    <xf numFmtId="0" fontId="2" fillId="0" borderId="0" xfId="0" applyFont="1" applyAlignment="1" applyProtection="1" quotePrefix="1">
      <alignment/>
      <protection locked="0"/>
    </xf>
    <xf numFmtId="38" fontId="0" fillId="0" borderId="0" xfId="17" applyFont="1" applyAlignment="1">
      <alignment horizontal="center"/>
    </xf>
    <xf numFmtId="14" fontId="0" fillId="0" borderId="0" xfId="0" applyNumberFormat="1" applyAlignment="1">
      <alignment/>
    </xf>
    <xf numFmtId="14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0" fillId="0" borderId="0" xfId="0" applyAlignment="1" applyProtection="1" quotePrefix="1">
      <alignment horizontal="left"/>
      <protection/>
    </xf>
    <xf numFmtId="38" fontId="2" fillId="0" borderId="0" xfId="17" applyFont="1" applyAlignment="1" applyProtection="1">
      <alignment/>
      <protection locked="0"/>
    </xf>
    <xf numFmtId="37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center"/>
    </xf>
    <xf numFmtId="38" fontId="0" fillId="0" borderId="0" xfId="17" applyAlignment="1" applyProtection="1">
      <alignment/>
      <protection/>
    </xf>
    <xf numFmtId="37" fontId="0" fillId="0" borderId="0" xfId="0" applyNumberFormat="1" applyAlignment="1" applyProtection="1" quotePrefix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L198"/>
  <sheetViews>
    <sheetView showGridLines="0" zoomScale="75" zoomScaleNormal="75" workbookViewId="0" topLeftCell="A55">
      <selection activeCell="B61" sqref="B61:B63"/>
    </sheetView>
  </sheetViews>
  <sheetFormatPr defaultColWidth="10.66015625" defaultRowHeight="18"/>
  <cols>
    <col min="1" max="1" width="11.5" style="0" customWidth="1"/>
    <col min="2" max="2" width="10.33203125" style="0" customWidth="1"/>
    <col min="3" max="5" width="11.08203125" style="0" customWidth="1"/>
    <col min="6" max="7" width="10.41015625" style="0" bestFit="1" customWidth="1"/>
    <col min="8" max="8" width="10.83203125" style="0" bestFit="1" customWidth="1"/>
    <col min="9" max="9" width="10.41015625" style="0" bestFit="1" customWidth="1"/>
    <col min="10" max="16384" width="11.08203125" style="0" customWidth="1"/>
  </cols>
  <sheetData>
    <row r="1" spans="1:11" ht="18">
      <c r="A1" s="1"/>
      <c r="B1" s="1"/>
      <c r="C1" s="1"/>
      <c r="D1" s="1"/>
      <c r="E1" s="1"/>
      <c r="J1" s="5"/>
      <c r="K1" s="5"/>
    </row>
    <row r="2" spans="1:11" ht="18">
      <c r="A2" s="1"/>
      <c r="B2" s="4">
        <f ca="1">NOW()</f>
        <v>40087.5818349537</v>
      </c>
      <c r="C2" s="1"/>
      <c r="D2" s="1"/>
      <c r="E2" s="2" t="s">
        <v>0</v>
      </c>
      <c r="F2" s="1"/>
      <c r="G2" s="1"/>
      <c r="H2" s="1"/>
      <c r="I2" s="1"/>
      <c r="J2" s="5"/>
      <c r="K2" s="5"/>
    </row>
    <row r="3" spans="1:11" ht="18">
      <c r="A3" s="2" t="s">
        <v>1</v>
      </c>
      <c r="B3" s="2" t="s">
        <v>2</v>
      </c>
      <c r="C3" s="1"/>
      <c r="D3" s="1"/>
      <c r="E3" s="2" t="s">
        <v>3</v>
      </c>
      <c r="F3" s="1"/>
      <c r="G3" s="1"/>
      <c r="H3" s="1"/>
      <c r="I3" s="1"/>
      <c r="J3" s="2" t="s">
        <v>4</v>
      </c>
      <c r="K3" s="5"/>
    </row>
    <row r="4" spans="1:11" ht="18">
      <c r="A4" s="1">
        <v>1</v>
      </c>
      <c r="B4" s="2" t="s">
        <v>66</v>
      </c>
      <c r="D4" s="1"/>
      <c r="E4" s="2" t="s">
        <v>5</v>
      </c>
      <c r="F4" s="1"/>
      <c r="G4" s="1"/>
      <c r="H4" s="1"/>
      <c r="I4" s="1"/>
      <c r="J4" s="5"/>
      <c r="K4" s="5"/>
    </row>
    <row r="5" spans="1:11" ht="18">
      <c r="A5" s="1">
        <v>2</v>
      </c>
      <c r="B5" s="2" t="s">
        <v>67</v>
      </c>
      <c r="D5" s="1"/>
      <c r="E5" s="2" t="s">
        <v>6</v>
      </c>
      <c r="F5" s="1"/>
      <c r="G5" s="1"/>
      <c r="H5" s="1"/>
      <c r="I5" s="1"/>
      <c r="J5" s="5"/>
      <c r="K5" s="5"/>
    </row>
    <row r="6" spans="1:11" ht="18">
      <c r="A6" s="1">
        <v>3</v>
      </c>
      <c r="B6" s="2" t="s">
        <v>68</v>
      </c>
      <c r="D6" s="1"/>
      <c r="E6" s="3" t="s">
        <v>7</v>
      </c>
      <c r="F6" s="1"/>
      <c r="G6" s="1"/>
      <c r="H6" s="1"/>
      <c r="I6" s="1"/>
      <c r="J6" s="5"/>
      <c r="K6" s="5"/>
    </row>
    <row r="7" spans="1:11" ht="18">
      <c r="A7" s="1">
        <v>4</v>
      </c>
      <c r="B7" s="2" t="s">
        <v>69</v>
      </c>
      <c r="D7" s="1"/>
      <c r="E7" s="26"/>
      <c r="F7" s="1"/>
      <c r="G7" s="1"/>
      <c r="H7" s="1"/>
      <c r="I7" s="1"/>
      <c r="J7" s="5"/>
      <c r="K7" s="5"/>
    </row>
    <row r="8" spans="1:10" ht="18">
      <c r="A8" s="1">
        <v>5</v>
      </c>
      <c r="B8" s="2" t="s">
        <v>70</v>
      </c>
      <c r="D8" s="1" t="s">
        <v>73</v>
      </c>
      <c r="E8" s="31" t="s">
        <v>74</v>
      </c>
      <c r="F8" s="3"/>
      <c r="G8" s="3"/>
      <c r="H8" s="3"/>
      <c r="I8" s="3"/>
      <c r="J8" s="3"/>
    </row>
    <row r="9" spans="1:10" ht="18">
      <c r="A9" s="1">
        <v>6</v>
      </c>
      <c r="B9" s="2" t="s">
        <v>71</v>
      </c>
      <c r="D9" s="1"/>
      <c r="E9" s="2"/>
      <c r="F9" s="3"/>
      <c r="G9" s="3"/>
      <c r="H9" s="3"/>
      <c r="I9" s="3"/>
      <c r="J9" s="3"/>
    </row>
    <row r="10" spans="1:11" ht="18">
      <c r="A10" s="1">
        <v>7</v>
      </c>
      <c r="B10" s="2" t="s">
        <v>72</v>
      </c>
      <c r="D10" s="1" t="s">
        <v>75</v>
      </c>
      <c r="E10" s="2" t="s">
        <v>76</v>
      </c>
      <c r="F10" s="3"/>
      <c r="G10" s="3"/>
      <c r="H10" s="3"/>
      <c r="I10" s="3"/>
      <c r="J10" s="5"/>
      <c r="K10" s="5"/>
    </row>
    <row r="11" spans="1:11" ht="18">
      <c r="A11" s="1">
        <v>8</v>
      </c>
      <c r="B11" s="2" t="s">
        <v>82</v>
      </c>
      <c r="D11" s="1"/>
      <c r="E11" s="2"/>
      <c r="F11" s="3"/>
      <c r="G11" s="3"/>
      <c r="H11" s="3"/>
      <c r="I11" s="3"/>
      <c r="J11" s="5"/>
      <c r="K11" s="5"/>
    </row>
    <row r="12" spans="1:11" ht="18">
      <c r="A12" s="1">
        <v>9</v>
      </c>
      <c r="B12" s="2"/>
      <c r="D12" s="1"/>
      <c r="E12" s="2"/>
      <c r="F12" s="3"/>
      <c r="G12" s="3"/>
      <c r="H12" s="3"/>
      <c r="I12" s="3"/>
      <c r="J12" s="5"/>
      <c r="K12" s="5"/>
    </row>
    <row r="13" spans="1:11" ht="18">
      <c r="A13" s="1">
        <v>10</v>
      </c>
      <c r="B13" s="2"/>
      <c r="D13" s="1"/>
      <c r="E13" s="2"/>
      <c r="F13" s="3"/>
      <c r="G13" s="3"/>
      <c r="H13" s="3"/>
      <c r="I13" s="3"/>
      <c r="J13" s="5"/>
      <c r="K13" s="5"/>
    </row>
    <row r="14" spans="1:11" ht="18">
      <c r="A14" s="1">
        <v>11</v>
      </c>
      <c r="B14" s="2"/>
      <c r="D14" s="1"/>
      <c r="E14" s="2"/>
      <c r="F14" s="3"/>
      <c r="G14" s="3"/>
      <c r="H14" s="3"/>
      <c r="I14" s="3"/>
      <c r="J14" s="5"/>
      <c r="K14" s="5"/>
    </row>
    <row r="15" spans="1:11" ht="18">
      <c r="A15" s="1">
        <v>12</v>
      </c>
      <c r="B15" s="2"/>
      <c r="D15" s="1"/>
      <c r="E15" s="2"/>
      <c r="F15" s="3"/>
      <c r="G15" s="3"/>
      <c r="H15" s="3"/>
      <c r="I15" s="3"/>
      <c r="J15" s="5"/>
      <c r="K15" s="5"/>
    </row>
    <row r="16" spans="1:2" ht="18">
      <c r="A16" s="1">
        <v>13</v>
      </c>
      <c r="B16" s="2"/>
    </row>
    <row r="17" spans="1:2" ht="18">
      <c r="A17" s="1">
        <v>14</v>
      </c>
      <c r="B17" s="2"/>
    </row>
    <row r="18" spans="1:2" ht="18">
      <c r="A18" s="1">
        <v>15</v>
      </c>
      <c r="B18" s="2"/>
    </row>
    <row r="19" spans="1:2" ht="18">
      <c r="A19" s="1">
        <v>16</v>
      </c>
      <c r="B19" s="2"/>
    </row>
    <row r="20" spans="1:2" ht="18">
      <c r="A20" s="1">
        <v>17</v>
      </c>
      <c r="B20" s="2"/>
    </row>
    <row r="21" spans="1:3" ht="18">
      <c r="A21" s="1">
        <v>18</v>
      </c>
      <c r="B21" s="2"/>
      <c r="C21" s="1"/>
    </row>
    <row r="22" spans="1:3" ht="18">
      <c r="A22" s="1">
        <v>19</v>
      </c>
      <c r="B22" s="2"/>
      <c r="C22" s="1"/>
    </row>
    <row r="23" spans="1:11" ht="18">
      <c r="A23" s="1">
        <v>20</v>
      </c>
      <c r="B23" s="2"/>
      <c r="C23" s="1"/>
      <c r="D23" s="1"/>
      <c r="E23" s="1"/>
      <c r="F23" s="1"/>
      <c r="G23" s="1"/>
      <c r="H23" s="1"/>
      <c r="I23" s="1"/>
      <c r="J23" s="5"/>
      <c r="K23" s="5"/>
    </row>
    <row r="24" spans="1:9" ht="18">
      <c r="A24" s="1"/>
      <c r="B24" s="6"/>
      <c r="C24" s="1"/>
      <c r="D24" s="1"/>
      <c r="E24" s="1"/>
      <c r="F24" s="1"/>
      <c r="G24" s="1"/>
      <c r="H24" s="1"/>
      <c r="I24" s="1"/>
    </row>
    <row r="25" spans="1:9" ht="18">
      <c r="A25" s="1"/>
      <c r="B25" s="6"/>
      <c r="C25" s="1"/>
      <c r="D25" s="1"/>
      <c r="E25" s="1"/>
      <c r="F25" s="1"/>
      <c r="G25" s="1"/>
      <c r="H25" s="1"/>
      <c r="I25" s="1"/>
    </row>
    <row r="26" spans="1:9" ht="18">
      <c r="A26" s="1"/>
      <c r="B26" s="6" t="e">
        <f>#N/A</f>
        <v>#N/A</v>
      </c>
      <c r="C26" s="1"/>
      <c r="D26" s="1"/>
      <c r="E26" s="2" t="s">
        <v>8</v>
      </c>
      <c r="F26" s="2" t="s">
        <v>9</v>
      </c>
      <c r="G26" s="2"/>
      <c r="H26" s="2"/>
      <c r="I26" s="2"/>
    </row>
    <row r="28" spans="1:11" ht="18">
      <c r="A28" s="2" t="s">
        <v>10</v>
      </c>
      <c r="B28" s="7">
        <v>0</v>
      </c>
      <c r="C28" s="7">
        <v>0</v>
      </c>
      <c r="D28" s="7">
        <v>0</v>
      </c>
      <c r="E28" s="7"/>
      <c r="F28" s="7">
        <v>650000</v>
      </c>
      <c r="G28" s="7">
        <v>980000</v>
      </c>
      <c r="H28" s="7">
        <v>1150000</v>
      </c>
      <c r="I28" s="7"/>
      <c r="J28" s="7">
        <v>0</v>
      </c>
      <c r="K28" s="8"/>
    </row>
    <row r="29" spans="1:11" ht="18">
      <c r="A29" s="2" t="s">
        <v>11</v>
      </c>
      <c r="B29" s="1">
        <v>2</v>
      </c>
      <c r="C29" s="1">
        <v>2</v>
      </c>
      <c r="D29" s="1">
        <v>2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8"/>
    </row>
    <row r="30" spans="1:11" ht="18">
      <c r="A30" s="2" t="s">
        <v>12</v>
      </c>
      <c r="B30" s="1">
        <v>82</v>
      </c>
      <c r="C30" s="1">
        <v>94.3</v>
      </c>
      <c r="D30" s="1">
        <v>82</v>
      </c>
      <c r="E30" s="1">
        <v>82</v>
      </c>
      <c r="F30" s="1">
        <v>82</v>
      </c>
      <c r="G30" s="1">
        <v>82</v>
      </c>
      <c r="H30" s="1">
        <v>82</v>
      </c>
      <c r="I30" s="1">
        <v>82</v>
      </c>
      <c r="J30" s="1">
        <v>82</v>
      </c>
      <c r="K30" s="8"/>
    </row>
    <row r="31" spans="1:11" ht="18">
      <c r="A31" s="2" t="s">
        <v>13</v>
      </c>
      <c r="B31" s="5">
        <v>146.42</v>
      </c>
      <c r="C31" s="5">
        <v>146.42</v>
      </c>
      <c r="D31" s="5">
        <v>146.42</v>
      </c>
      <c r="E31" s="5">
        <v>146.42</v>
      </c>
      <c r="F31" s="5">
        <v>146.42</v>
      </c>
      <c r="G31" s="5">
        <v>146.42</v>
      </c>
      <c r="H31" s="5">
        <v>146.42</v>
      </c>
      <c r="I31" s="5">
        <v>146.42</v>
      </c>
      <c r="J31" s="5">
        <v>146.42</v>
      </c>
      <c r="K31" s="8"/>
    </row>
    <row r="32" spans="1:11" ht="18">
      <c r="A32" s="2" t="s">
        <v>14</v>
      </c>
      <c r="B32" s="1">
        <v>1</v>
      </c>
      <c r="C32" s="1">
        <v>1</v>
      </c>
      <c r="D32" s="1">
        <v>2</v>
      </c>
      <c r="E32" s="1">
        <v>2</v>
      </c>
      <c r="F32" s="1">
        <v>1</v>
      </c>
      <c r="G32" s="1">
        <v>1</v>
      </c>
      <c r="H32" s="1">
        <v>1</v>
      </c>
      <c r="I32" s="1">
        <v>2</v>
      </c>
      <c r="J32" s="1">
        <v>2</v>
      </c>
      <c r="K32" s="8"/>
    </row>
    <row r="33" spans="1:11" ht="18">
      <c r="A33" s="2" t="s">
        <v>15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8"/>
    </row>
    <row r="34" spans="1:11" ht="18">
      <c r="A34" s="2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29">
        <f ca="1">NOW()</f>
        <v>40087.5818349537</v>
      </c>
    </row>
    <row r="35" spans="1:11" ht="18">
      <c r="A35" s="2" t="s">
        <v>17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30" t="s">
        <v>18</v>
      </c>
    </row>
    <row r="36" spans="1:11" ht="18">
      <c r="A36" s="2" t="s">
        <v>19</v>
      </c>
      <c r="B36" s="9"/>
      <c r="C36" s="9"/>
      <c r="D36" s="9"/>
      <c r="E36" s="9"/>
      <c r="F36" s="9"/>
      <c r="G36" s="9"/>
      <c r="H36" s="9"/>
      <c r="I36" s="9"/>
      <c r="J36" s="9"/>
      <c r="K36" s="8"/>
    </row>
    <row r="37" spans="1:11" ht="18">
      <c r="A37" s="23" t="s">
        <v>77</v>
      </c>
      <c r="B37" s="10" t="s">
        <v>65</v>
      </c>
      <c r="C37" s="9" t="str">
        <f aca="true" t="shared" si="0" ref="C37:I37">B37</f>
        <v> 19年 1月</v>
      </c>
      <c r="D37" s="9" t="str">
        <f t="shared" si="0"/>
        <v> 19年 1月</v>
      </c>
      <c r="E37" s="9" t="str">
        <f t="shared" si="0"/>
        <v> 19年 1月</v>
      </c>
      <c r="F37" s="9" t="str">
        <f t="shared" si="0"/>
        <v> 19年 1月</v>
      </c>
      <c r="G37" s="9" t="str">
        <f t="shared" si="0"/>
        <v> 19年 1月</v>
      </c>
      <c r="H37" s="9" t="str">
        <f t="shared" si="0"/>
        <v> 19年 1月</v>
      </c>
      <c r="I37" s="9" t="str">
        <f t="shared" si="0"/>
        <v> 19年 1月</v>
      </c>
      <c r="J37" s="9" t="str">
        <f>F37</f>
        <v> 19年 1月</v>
      </c>
      <c r="K37" s="8"/>
    </row>
    <row r="38" spans="1:11" ht="18">
      <c r="A38" s="9" t="s">
        <v>78</v>
      </c>
      <c r="B38" s="9">
        <v>1</v>
      </c>
      <c r="C38" s="9">
        <v>2</v>
      </c>
      <c r="D38" s="9">
        <v>3</v>
      </c>
      <c r="E38" s="9">
        <v>4</v>
      </c>
      <c r="F38" s="9">
        <v>5</v>
      </c>
      <c r="G38" s="9">
        <v>6</v>
      </c>
      <c r="H38" s="9">
        <v>7</v>
      </c>
      <c r="I38" s="9">
        <v>8</v>
      </c>
      <c r="J38" s="9">
        <v>100</v>
      </c>
      <c r="K38" s="8"/>
    </row>
    <row r="39" spans="1:11" ht="18">
      <c r="A39" s="9" t="s">
        <v>79</v>
      </c>
      <c r="B39" s="9" t="str">
        <f>IF(B38&lt;=200,VLOOKUP(B38,$A$4:$B$23,2),VLOOKUP(B38,D$4:$E$23,2))</f>
        <v>財務一郎</v>
      </c>
      <c r="C39" s="9" t="str">
        <f>IF(C38&lt;=200,VLOOKUP(C38,$A$4:$B$23,2),VLOOKUP(C38,$E$7:E$23,2))</f>
        <v>財務二郎</v>
      </c>
      <c r="D39" s="9" t="str">
        <f>IF(D38&lt;=200,VLOOKUP(D38,$A$4:$B$23,2),VLOOKUP(D38,D$7:$E$23,2))</f>
        <v>財務三郎</v>
      </c>
      <c r="E39" s="9" t="str">
        <f>IF(E38&lt;=200,VLOOKUP(E38,$A$4:$B$23,2),VLOOKUP(E38,$E$7:E$23,2))</f>
        <v>財務四郎</v>
      </c>
      <c r="F39" s="9" t="str">
        <f>IF(F38&lt;=200,VLOOKUP(F38,$A$4:$B$23,2),VLOOKUP(F38,$E$7:F$23,2))</f>
        <v>財務五郎</v>
      </c>
      <c r="G39" s="9" t="str">
        <f>IF(G38&lt;=200,VLOOKUP(G38,$A$4:$B$23,2),VLOOKUP(G38,$E$7:G$23,2))</f>
        <v>財務六郎</v>
      </c>
      <c r="H39" s="9" t="str">
        <f>IF(H38&lt;=200,VLOOKUP(H38,$A$4:$B$23,2),VLOOKUP(H38,$E$7:H$23,2))</f>
        <v>財務七郎</v>
      </c>
      <c r="I39" s="9" t="str">
        <f>IF(I38&lt;=200,VLOOKUP(I38,$A$4:$B$23,2),VLOOKUP(I38,$E$7:I$23,2))</f>
        <v>財務八郎</v>
      </c>
      <c r="J39" s="9">
        <f>IF(J38&lt;=200,VLOOKUP(J38,$A$4:$B$23,2),VLOOKUP(J38,$E$8:K$23,2))</f>
        <v>0</v>
      </c>
      <c r="K39" s="8"/>
    </row>
    <row r="40" spans="1:11" ht="18">
      <c r="A40" s="2" t="s">
        <v>20</v>
      </c>
      <c r="C40" s="7"/>
      <c r="D40" s="7"/>
      <c r="E40" s="7"/>
      <c r="F40" s="7"/>
      <c r="G40" s="7"/>
      <c r="H40" s="7"/>
      <c r="I40" s="7"/>
      <c r="J40" s="11"/>
      <c r="K40" s="8"/>
    </row>
    <row r="41" spans="1:11" ht="18">
      <c r="A41" s="2" t="s">
        <v>21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8">
      <c r="A42" s="2" t="s">
        <v>22</v>
      </c>
      <c r="B42" s="7"/>
      <c r="C42" s="7"/>
      <c r="D42" s="7"/>
      <c r="E42" s="7"/>
      <c r="F42" s="7"/>
      <c r="G42" s="7"/>
      <c r="H42" s="7"/>
      <c r="I42" s="7"/>
      <c r="J42" s="7">
        <v>22</v>
      </c>
      <c r="K42" s="8"/>
    </row>
    <row r="43" spans="1:11" ht="18">
      <c r="A43" s="2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>
      <c r="A44" s="2" t="s">
        <v>24</v>
      </c>
      <c r="B44" s="12"/>
      <c r="C44" s="12"/>
      <c r="D44" s="12"/>
      <c r="E44" s="12"/>
      <c r="F44" s="12">
        <v>1</v>
      </c>
      <c r="G44" s="12"/>
      <c r="H44" s="12"/>
      <c r="I44" s="12"/>
      <c r="J44" s="12"/>
      <c r="K44" s="8"/>
    </row>
    <row r="45" spans="1:11" ht="18">
      <c r="A45" s="2" t="s">
        <v>25</v>
      </c>
      <c r="B45" s="12"/>
      <c r="C45" s="12"/>
      <c r="D45" s="12"/>
      <c r="E45" s="12"/>
      <c r="F45" s="12">
        <v>1</v>
      </c>
      <c r="G45" s="12"/>
      <c r="H45" s="12"/>
      <c r="I45" s="12"/>
      <c r="J45" s="12"/>
      <c r="K45" s="8"/>
    </row>
    <row r="46" spans="1:11" ht="18">
      <c r="A46" s="2" t="s">
        <v>26</v>
      </c>
      <c r="B46" s="12"/>
      <c r="C46" s="12"/>
      <c r="D46" s="12"/>
      <c r="E46" s="12"/>
      <c r="F46" s="12">
        <v>1</v>
      </c>
      <c r="G46" s="12"/>
      <c r="H46" s="12"/>
      <c r="I46" s="12"/>
      <c r="J46" s="12"/>
      <c r="K46" s="8"/>
    </row>
    <row r="47" spans="1:11" ht="18.75" thickBo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5"/>
    </row>
    <row r="48" spans="1:11" ht="18">
      <c r="A48" s="2" t="s">
        <v>27</v>
      </c>
      <c r="B48" s="16">
        <v>89500</v>
      </c>
      <c r="C48" s="16">
        <v>160000</v>
      </c>
      <c r="D48" s="16">
        <v>273500</v>
      </c>
      <c r="E48" s="16">
        <v>570500</v>
      </c>
      <c r="F48" s="16">
        <v>741500</v>
      </c>
      <c r="G48" s="16">
        <v>999500</v>
      </c>
      <c r="H48" s="16">
        <v>1020000</v>
      </c>
      <c r="I48" s="16">
        <v>1770000</v>
      </c>
      <c r="J48" s="16">
        <v>0</v>
      </c>
      <c r="K48" s="7">
        <f aca="true" t="shared" si="1" ref="K48:K70">SUM(B48:J48)</f>
        <v>5624500</v>
      </c>
    </row>
    <row r="49" spans="1:11" ht="18">
      <c r="A49" s="2" t="s">
        <v>24</v>
      </c>
      <c r="B49" s="16"/>
      <c r="C49" s="16"/>
      <c r="D49" s="16"/>
      <c r="E49" s="16">
        <f aca="true" t="shared" si="2" ref="E49:J50">ROUND((E44*E81),0)</f>
        <v>0</v>
      </c>
      <c r="F49" s="16">
        <f t="shared" si="2"/>
        <v>4634</v>
      </c>
      <c r="G49" s="16">
        <f t="shared" si="2"/>
        <v>0</v>
      </c>
      <c r="H49" s="16">
        <f t="shared" si="2"/>
        <v>0</v>
      </c>
      <c r="I49" s="16">
        <f t="shared" si="2"/>
        <v>0</v>
      </c>
      <c r="J49" s="16">
        <f t="shared" si="2"/>
        <v>0</v>
      </c>
      <c r="K49" s="7">
        <f t="shared" si="1"/>
        <v>4634</v>
      </c>
    </row>
    <row r="50" spans="1:11" ht="18">
      <c r="A50" s="2" t="s">
        <v>25</v>
      </c>
      <c r="B50" s="16"/>
      <c r="C50" s="16"/>
      <c r="D50" s="16"/>
      <c r="E50" s="16">
        <f t="shared" si="2"/>
        <v>0</v>
      </c>
      <c r="F50" s="16">
        <f t="shared" si="2"/>
        <v>5561</v>
      </c>
      <c r="G50" s="16">
        <f t="shared" si="2"/>
        <v>0</v>
      </c>
      <c r="H50" s="16">
        <f t="shared" si="2"/>
        <v>0</v>
      </c>
      <c r="I50" s="16">
        <f t="shared" si="2"/>
        <v>0</v>
      </c>
      <c r="J50" s="16">
        <f t="shared" si="2"/>
        <v>0</v>
      </c>
      <c r="K50" s="7">
        <f t="shared" si="1"/>
        <v>5561</v>
      </c>
    </row>
    <row r="51" spans="1:11" ht="18">
      <c r="A51" s="2" t="s">
        <v>28</v>
      </c>
      <c r="B51" s="16"/>
      <c r="C51" s="16"/>
      <c r="D51" s="16"/>
      <c r="E51" s="16">
        <f aca="true" t="shared" si="3" ref="E51:J51">ROUND((E46*E81),0)</f>
        <v>0</v>
      </c>
      <c r="F51" s="16">
        <f t="shared" si="3"/>
        <v>4634</v>
      </c>
      <c r="G51" s="16">
        <f t="shared" si="3"/>
        <v>0</v>
      </c>
      <c r="H51" s="16">
        <f t="shared" si="3"/>
        <v>0</v>
      </c>
      <c r="I51" s="16">
        <f t="shared" si="3"/>
        <v>0</v>
      </c>
      <c r="J51" s="16">
        <f t="shared" si="3"/>
        <v>0</v>
      </c>
      <c r="K51" s="7">
        <f t="shared" si="1"/>
        <v>4634</v>
      </c>
    </row>
    <row r="52" spans="1:11" ht="18">
      <c r="A52" s="2" t="s">
        <v>29</v>
      </c>
      <c r="B52" s="16"/>
      <c r="C52" s="16"/>
      <c r="D52" s="16"/>
      <c r="E52" s="16"/>
      <c r="F52" s="16"/>
      <c r="G52" s="16"/>
      <c r="H52" s="16"/>
      <c r="I52" s="16"/>
      <c r="J52" s="16"/>
      <c r="K52" s="7">
        <f t="shared" si="1"/>
        <v>0</v>
      </c>
    </row>
    <row r="53" spans="1:11" ht="18">
      <c r="A53" s="2" t="s">
        <v>30</v>
      </c>
      <c r="B53" s="16"/>
      <c r="C53" s="16"/>
      <c r="D53" s="16"/>
      <c r="E53" s="16"/>
      <c r="F53" s="16"/>
      <c r="G53" s="16"/>
      <c r="H53" s="16"/>
      <c r="I53" s="16"/>
      <c r="J53" s="16"/>
      <c r="K53" s="7">
        <f t="shared" si="1"/>
        <v>0</v>
      </c>
    </row>
    <row r="54" spans="1:11" ht="18">
      <c r="A54" s="2" t="s">
        <v>63</v>
      </c>
      <c r="B54" s="16"/>
      <c r="C54" s="16"/>
      <c r="D54" s="16"/>
      <c r="E54" s="16"/>
      <c r="F54" s="16"/>
      <c r="G54" s="16"/>
      <c r="H54" s="16"/>
      <c r="I54" s="16"/>
      <c r="J54" s="16" t="s">
        <v>80</v>
      </c>
      <c r="K54" s="7">
        <f t="shared" si="1"/>
        <v>0</v>
      </c>
    </row>
    <row r="55" spans="1:11" ht="18">
      <c r="A55" s="2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7">
        <f t="shared" si="1"/>
        <v>0</v>
      </c>
    </row>
    <row r="56" spans="1:11" ht="18">
      <c r="A56" s="2" t="s">
        <v>32</v>
      </c>
      <c r="B56" s="16"/>
      <c r="C56" s="16"/>
      <c r="D56" s="16"/>
      <c r="E56" s="16"/>
      <c r="F56" s="16"/>
      <c r="G56" s="16"/>
      <c r="H56" s="16"/>
      <c r="I56" s="16"/>
      <c r="J56" s="16"/>
      <c r="K56" s="7">
        <f t="shared" si="1"/>
        <v>0</v>
      </c>
    </row>
    <row r="57" spans="1:11" ht="18">
      <c r="A57" s="17" t="s">
        <v>33</v>
      </c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</row>
    <row r="58" spans="1:11" ht="18">
      <c r="A58" s="2" t="s">
        <v>34</v>
      </c>
      <c r="B58" s="16">
        <f aca="true" t="shared" si="4" ref="B58:J58">SUM(B48:B57)</f>
        <v>89500</v>
      </c>
      <c r="C58" s="16">
        <f t="shared" si="4"/>
        <v>160000</v>
      </c>
      <c r="D58" s="16">
        <f t="shared" si="4"/>
        <v>273500</v>
      </c>
      <c r="E58" s="16">
        <f t="shared" si="4"/>
        <v>570500</v>
      </c>
      <c r="F58" s="16">
        <f t="shared" si="4"/>
        <v>756329</v>
      </c>
      <c r="G58" s="16">
        <f t="shared" si="4"/>
        <v>999500</v>
      </c>
      <c r="H58" s="16">
        <f t="shared" si="4"/>
        <v>1020000</v>
      </c>
      <c r="I58" s="16">
        <f t="shared" si="4"/>
        <v>1770000</v>
      </c>
      <c r="J58" s="16">
        <f t="shared" si="4"/>
        <v>0</v>
      </c>
      <c r="K58" s="7">
        <f t="shared" si="1"/>
        <v>5639329</v>
      </c>
    </row>
    <row r="59" spans="1:11" ht="18">
      <c r="A59" s="19" t="s">
        <v>35</v>
      </c>
      <c r="B59" s="20"/>
      <c r="C59" s="20"/>
      <c r="D59" s="20"/>
      <c r="E59" s="20"/>
      <c r="F59" s="20"/>
      <c r="G59" s="20"/>
      <c r="H59" s="20"/>
      <c r="I59" s="20"/>
      <c r="J59" s="20"/>
      <c r="K59" s="21">
        <f t="shared" si="1"/>
        <v>0</v>
      </c>
    </row>
    <row r="60" spans="1:11" ht="18">
      <c r="A60" s="19" t="s">
        <v>36</v>
      </c>
      <c r="B60" s="20">
        <f aca="true" t="shared" si="5" ref="B60:J60">(B58+B59)</f>
        <v>89500</v>
      </c>
      <c r="C60" s="20">
        <f t="shared" si="5"/>
        <v>160000</v>
      </c>
      <c r="D60" s="20">
        <f t="shared" si="5"/>
        <v>273500</v>
      </c>
      <c r="E60" s="20">
        <f t="shared" si="5"/>
        <v>570500</v>
      </c>
      <c r="F60" s="20">
        <f t="shared" si="5"/>
        <v>756329</v>
      </c>
      <c r="G60" s="20">
        <f t="shared" si="5"/>
        <v>999500</v>
      </c>
      <c r="H60" s="20">
        <f t="shared" si="5"/>
        <v>1020000</v>
      </c>
      <c r="I60" s="20">
        <f t="shared" si="5"/>
        <v>1770000</v>
      </c>
      <c r="J60" s="20">
        <f t="shared" si="5"/>
        <v>0</v>
      </c>
      <c r="K60" s="21">
        <f t="shared" si="1"/>
        <v>5639329</v>
      </c>
    </row>
    <row r="61" spans="1:11" ht="18">
      <c r="A61" s="2" t="s">
        <v>37</v>
      </c>
      <c r="B61" s="16">
        <f>IF((B32=1),IF((B28&lt;=980000),TRUNC(((B28*B30)/2000)),49610),0)</f>
        <v>0</v>
      </c>
      <c r="C61" s="16">
        <f aca="true" t="shared" si="6" ref="C61:J61">IF((C32=1),IF((C28&lt;=980000),TRUNC(((C28*C30)/2000)),49610),0)</f>
        <v>0</v>
      </c>
      <c r="D61" s="16">
        <f t="shared" si="6"/>
        <v>0</v>
      </c>
      <c r="E61" s="16">
        <f t="shared" si="6"/>
        <v>0</v>
      </c>
      <c r="F61" s="16">
        <f t="shared" si="6"/>
        <v>26650</v>
      </c>
      <c r="G61" s="16">
        <f t="shared" si="6"/>
        <v>40180</v>
      </c>
      <c r="H61" s="16">
        <f t="shared" si="6"/>
        <v>49610</v>
      </c>
      <c r="I61" s="16">
        <f t="shared" si="6"/>
        <v>0</v>
      </c>
      <c r="J61" s="16">
        <f t="shared" si="6"/>
        <v>0</v>
      </c>
      <c r="K61" s="7">
        <f t="shared" si="1"/>
        <v>116440</v>
      </c>
    </row>
    <row r="62" spans="1:11" ht="18">
      <c r="A62" s="2" t="s">
        <v>38</v>
      </c>
      <c r="B62" s="16">
        <f>IF((B32=1),IF((B28&lt;=620000),TRUNC(((B28*B31)/2000)),TRUNC(((620000*B31)/2000))),0)</f>
        <v>0</v>
      </c>
      <c r="C62" s="16">
        <f aca="true" t="shared" si="7" ref="C62:J62">IF((C32=1),IF((C28&lt;=620000),TRUNC(((C28*C31)/2000)),TRUNC(((620000*C31)/2000))),0)</f>
        <v>0</v>
      </c>
      <c r="D62" s="16">
        <f t="shared" si="7"/>
        <v>0</v>
      </c>
      <c r="E62" s="16">
        <f t="shared" si="7"/>
        <v>0</v>
      </c>
      <c r="F62" s="16">
        <f t="shared" si="7"/>
        <v>45390</v>
      </c>
      <c r="G62" s="16">
        <f t="shared" si="7"/>
        <v>45390</v>
      </c>
      <c r="H62" s="16">
        <f t="shared" si="7"/>
        <v>45390</v>
      </c>
      <c r="I62" s="16">
        <f t="shared" si="7"/>
        <v>0</v>
      </c>
      <c r="J62" s="16">
        <f t="shared" si="7"/>
        <v>0</v>
      </c>
      <c r="K62" s="7">
        <f t="shared" si="1"/>
        <v>136170</v>
      </c>
    </row>
    <row r="63" spans="1:11" ht="18">
      <c r="A63" s="2" t="s">
        <v>39</v>
      </c>
      <c r="B63" s="16">
        <f>IF((B32=1),TRUNC(((B60*8)/1000)),0)</f>
        <v>716</v>
      </c>
      <c r="C63" s="16">
        <f aca="true" t="shared" si="8" ref="C63:J63">IF((C32=1),TRUNC(((C60*8)/1000)),0)</f>
        <v>1280</v>
      </c>
      <c r="D63" s="16">
        <f t="shared" si="8"/>
        <v>0</v>
      </c>
      <c r="E63" s="16">
        <f t="shared" si="8"/>
        <v>0</v>
      </c>
      <c r="F63" s="16">
        <f t="shared" si="8"/>
        <v>6050</v>
      </c>
      <c r="G63" s="16">
        <f t="shared" si="8"/>
        <v>7996</v>
      </c>
      <c r="H63" s="16">
        <f t="shared" si="8"/>
        <v>8160</v>
      </c>
      <c r="I63" s="16">
        <f t="shared" si="8"/>
        <v>0</v>
      </c>
      <c r="J63" s="16">
        <f t="shared" si="8"/>
        <v>0</v>
      </c>
      <c r="K63" s="7">
        <f t="shared" si="1"/>
        <v>24202</v>
      </c>
    </row>
    <row r="64" spans="1:11" ht="18">
      <c r="A64" s="2" t="s">
        <v>40</v>
      </c>
      <c r="B64" s="16">
        <f aca="true" t="shared" si="9" ref="B64:J64">SUM(B61:B63)</f>
        <v>716</v>
      </c>
      <c r="C64" s="16">
        <f t="shared" si="9"/>
        <v>1280</v>
      </c>
      <c r="D64" s="16">
        <f t="shared" si="9"/>
        <v>0</v>
      </c>
      <c r="E64" s="16">
        <f t="shared" si="9"/>
        <v>0</v>
      </c>
      <c r="F64" s="16">
        <f t="shared" si="9"/>
        <v>78090</v>
      </c>
      <c r="G64" s="16">
        <f t="shared" si="9"/>
        <v>93566</v>
      </c>
      <c r="H64" s="16">
        <f t="shared" si="9"/>
        <v>103160</v>
      </c>
      <c r="I64" s="16">
        <f t="shared" si="9"/>
        <v>0</v>
      </c>
      <c r="J64" s="16">
        <f t="shared" si="9"/>
        <v>0</v>
      </c>
      <c r="K64" s="7">
        <f t="shared" si="1"/>
        <v>276812</v>
      </c>
    </row>
    <row r="65" spans="1:11" ht="18">
      <c r="A65" s="2" t="s">
        <v>41</v>
      </c>
      <c r="B65" s="16">
        <f aca="true" t="shared" si="10" ref="B65:J65">B78</f>
        <v>150</v>
      </c>
      <c r="C65" s="16">
        <f t="shared" si="10"/>
        <v>1640</v>
      </c>
      <c r="D65" s="16">
        <f t="shared" si="10"/>
        <v>5660</v>
      </c>
      <c r="E65" s="16">
        <f t="shared" si="10"/>
        <v>34400</v>
      </c>
      <c r="F65" s="16">
        <f t="shared" si="10"/>
        <v>53790</v>
      </c>
      <c r="G65" s="16">
        <f t="shared" si="10"/>
        <v>97800</v>
      </c>
      <c r="H65" s="16">
        <f t="shared" si="10"/>
        <v>100180</v>
      </c>
      <c r="I65" s="16">
        <f t="shared" si="10"/>
        <v>359240</v>
      </c>
      <c r="J65" s="16">
        <f t="shared" si="10"/>
        <v>0</v>
      </c>
      <c r="K65" s="7">
        <f t="shared" si="1"/>
        <v>652860</v>
      </c>
    </row>
    <row r="66" spans="1:11" ht="18">
      <c r="A66" s="2" t="s">
        <v>42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1"/>
        <v>0</v>
      </c>
    </row>
    <row r="67" spans="1:11" ht="18">
      <c r="A67" s="2" t="s">
        <v>43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1"/>
        <v>0</v>
      </c>
    </row>
    <row r="68" spans="1:11" ht="18">
      <c r="A68" s="17" t="s">
        <v>81</v>
      </c>
      <c r="B68" s="18">
        <v>0</v>
      </c>
      <c r="C68" s="18">
        <v>0</v>
      </c>
      <c r="D68" s="22">
        <v>0</v>
      </c>
      <c r="E68" s="22">
        <f aca="true" t="shared" si="11" ref="E68:J68">-E92</f>
        <v>0</v>
      </c>
      <c r="F68" s="22">
        <f t="shared" si="11"/>
        <v>0</v>
      </c>
      <c r="G68" s="22">
        <f t="shared" si="11"/>
        <v>0</v>
      </c>
      <c r="H68" s="22">
        <f t="shared" si="11"/>
        <v>0</v>
      </c>
      <c r="I68" s="22">
        <f t="shared" si="11"/>
        <v>0</v>
      </c>
      <c r="J68" s="22">
        <f t="shared" si="11"/>
        <v>0</v>
      </c>
      <c r="K68" s="18">
        <f t="shared" si="1"/>
        <v>0</v>
      </c>
    </row>
    <row r="69" spans="1:11" ht="18">
      <c r="A69" s="19" t="s">
        <v>44</v>
      </c>
      <c r="B69" s="20">
        <f aca="true" t="shared" si="12" ref="B69:J69">SUM(B64:B68)</f>
        <v>866</v>
      </c>
      <c r="C69" s="20">
        <f t="shared" si="12"/>
        <v>2920</v>
      </c>
      <c r="D69" s="20">
        <f t="shared" si="12"/>
        <v>5660</v>
      </c>
      <c r="E69" s="20">
        <f t="shared" si="12"/>
        <v>34400</v>
      </c>
      <c r="F69" s="20">
        <f t="shared" si="12"/>
        <v>131880</v>
      </c>
      <c r="G69" s="20">
        <f t="shared" si="12"/>
        <v>191366</v>
      </c>
      <c r="H69" s="20">
        <f t="shared" si="12"/>
        <v>203340</v>
      </c>
      <c r="I69" s="20">
        <f t="shared" si="12"/>
        <v>359240</v>
      </c>
      <c r="J69" s="20">
        <f t="shared" si="12"/>
        <v>0</v>
      </c>
      <c r="K69" s="21">
        <f t="shared" si="1"/>
        <v>929672</v>
      </c>
    </row>
    <row r="70" spans="1:11" ht="18">
      <c r="A70" s="19" t="s">
        <v>45</v>
      </c>
      <c r="B70" s="20">
        <f aca="true" t="shared" si="13" ref="B70:J70">(B60-B69)</f>
        <v>88634</v>
      </c>
      <c r="C70" s="20">
        <f t="shared" si="13"/>
        <v>157080</v>
      </c>
      <c r="D70" s="20">
        <f t="shared" si="13"/>
        <v>267840</v>
      </c>
      <c r="E70" s="20">
        <f t="shared" si="13"/>
        <v>536100</v>
      </c>
      <c r="F70" s="20">
        <f t="shared" si="13"/>
        <v>624449</v>
      </c>
      <c r="G70" s="20">
        <f t="shared" si="13"/>
        <v>808134</v>
      </c>
      <c r="H70" s="20">
        <f t="shared" si="13"/>
        <v>816660</v>
      </c>
      <c r="I70" s="20">
        <f t="shared" si="13"/>
        <v>1410760</v>
      </c>
      <c r="J70" s="20">
        <f t="shared" si="13"/>
        <v>0</v>
      </c>
      <c r="K70" s="21">
        <f t="shared" si="1"/>
        <v>4709657</v>
      </c>
    </row>
    <row r="71" ht="18">
      <c r="K71" s="34">
        <f>SUM(C70:E70)</f>
        <v>961020</v>
      </c>
    </row>
    <row r="72" spans="1:11" ht="18">
      <c r="A72" s="2" t="s">
        <v>46</v>
      </c>
      <c r="B72" s="7"/>
      <c r="C72" s="7"/>
      <c r="D72" s="7"/>
      <c r="E72" s="7"/>
      <c r="F72" s="7"/>
      <c r="G72" s="7"/>
      <c r="H72" s="7"/>
      <c r="I72" s="7"/>
      <c r="J72" s="7"/>
      <c r="K72" s="16"/>
    </row>
    <row r="73" spans="1:11" ht="18">
      <c r="A73" s="2" t="s">
        <v>47</v>
      </c>
      <c r="B73" s="16">
        <f aca="true" t="shared" si="14" ref="B73:J73">(B58-B64)</f>
        <v>88784</v>
      </c>
      <c r="C73" s="16">
        <f t="shared" si="14"/>
        <v>158720</v>
      </c>
      <c r="D73" s="16">
        <f t="shared" si="14"/>
        <v>273500</v>
      </c>
      <c r="E73" s="16">
        <f t="shared" si="14"/>
        <v>570500</v>
      </c>
      <c r="F73" s="16">
        <f t="shared" si="14"/>
        <v>678239</v>
      </c>
      <c r="G73" s="16">
        <f t="shared" si="14"/>
        <v>905934</v>
      </c>
      <c r="H73" s="16">
        <f t="shared" si="14"/>
        <v>916840</v>
      </c>
      <c r="I73" s="16">
        <f t="shared" si="14"/>
        <v>1770000</v>
      </c>
      <c r="J73" s="16">
        <f t="shared" si="14"/>
        <v>0</v>
      </c>
      <c r="K73" s="8"/>
    </row>
    <row r="74" spans="1:11" ht="18">
      <c r="A74" s="2" t="s">
        <v>48</v>
      </c>
      <c r="B74" s="16">
        <f aca="true" t="shared" si="15" ref="B74:J74">TRUNC(IF((B73&lt;=135416),54167,IF((B73&lt;=149999),(B73*0.4),IF((B73&lt;=299999),((B73*0.3)+15000),IF((B73&lt;=549999),((B73*0.2)+45000),IF((B73&lt;=833333),((B73*0.1)+100000),((B73*0.05)+141667)))))))</f>
        <v>54167</v>
      </c>
      <c r="C74" s="16">
        <f t="shared" si="15"/>
        <v>62616</v>
      </c>
      <c r="D74" s="16">
        <f t="shared" si="15"/>
        <v>97050</v>
      </c>
      <c r="E74" s="16">
        <f t="shared" si="15"/>
        <v>157050</v>
      </c>
      <c r="F74" s="16">
        <f t="shared" si="15"/>
        <v>167823</v>
      </c>
      <c r="G74" s="16">
        <f t="shared" si="15"/>
        <v>186963</v>
      </c>
      <c r="H74" s="16">
        <f t="shared" si="15"/>
        <v>187509</v>
      </c>
      <c r="I74" s="16">
        <f t="shared" si="15"/>
        <v>230167</v>
      </c>
      <c r="J74" s="16">
        <f t="shared" si="15"/>
        <v>54167</v>
      </c>
      <c r="K74" s="8"/>
    </row>
    <row r="75" spans="1:11" ht="18">
      <c r="A75" s="2" t="s">
        <v>49</v>
      </c>
      <c r="B75" s="16">
        <v>0</v>
      </c>
      <c r="C75" s="16">
        <v>1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8"/>
    </row>
    <row r="76" spans="1:11" ht="18">
      <c r="A76" s="2" t="s">
        <v>50</v>
      </c>
      <c r="B76" s="16">
        <f aca="true" t="shared" si="16" ref="B76:J76">TRUNC((((B75+1))*31667))</f>
        <v>31667</v>
      </c>
      <c r="C76" s="16">
        <f t="shared" si="16"/>
        <v>63334</v>
      </c>
      <c r="D76" s="16">
        <f t="shared" si="16"/>
        <v>63334</v>
      </c>
      <c r="E76" s="16">
        <f t="shared" si="16"/>
        <v>63334</v>
      </c>
      <c r="F76" s="16">
        <f t="shared" si="16"/>
        <v>63334</v>
      </c>
      <c r="G76" s="16">
        <f t="shared" si="16"/>
        <v>63334</v>
      </c>
      <c r="H76" s="16">
        <f t="shared" si="16"/>
        <v>63334</v>
      </c>
      <c r="I76" s="16">
        <f t="shared" si="16"/>
        <v>63334</v>
      </c>
      <c r="J76" s="16">
        <f t="shared" si="16"/>
        <v>63334</v>
      </c>
      <c r="K76" s="8"/>
    </row>
    <row r="77" spans="1:11" ht="18">
      <c r="A77" s="2" t="s">
        <v>51</v>
      </c>
      <c r="B77" s="16">
        <f aca="true" t="shared" si="17" ref="B77:J77">IF(((((B73-B74)-B76))&gt;=0),(((B73-B74)-B76)),0)</f>
        <v>2950</v>
      </c>
      <c r="C77" s="16">
        <f t="shared" si="17"/>
        <v>32770</v>
      </c>
      <c r="D77" s="16">
        <f t="shared" si="17"/>
        <v>113116</v>
      </c>
      <c r="E77" s="16">
        <f t="shared" si="17"/>
        <v>350116</v>
      </c>
      <c r="F77" s="16">
        <f t="shared" si="17"/>
        <v>447082</v>
      </c>
      <c r="G77" s="16">
        <f t="shared" si="17"/>
        <v>655637</v>
      </c>
      <c r="H77" s="16">
        <f t="shared" si="17"/>
        <v>665997</v>
      </c>
      <c r="I77" s="16">
        <f t="shared" si="17"/>
        <v>1476499</v>
      </c>
      <c r="J77" s="16">
        <f t="shared" si="17"/>
        <v>0</v>
      </c>
      <c r="K77" s="8"/>
    </row>
    <row r="78" spans="1:11" ht="18">
      <c r="A78" s="2" t="s">
        <v>52</v>
      </c>
      <c r="B78" s="38">
        <f>ROUND(IF((B77&lt;=162500),(B77*0.05),IF((B77&lt;=275000),((B77*0.1)-8125),IF((B77&lt;=579166),((B77*0.2)-35625),IF((B77&lt;=750000),((B77*0.23)-53000),IF((B77&lt;=1500000),((B77*0.33)-128000),((B77*0.4)-233000)))))),-1)</f>
        <v>150</v>
      </c>
      <c r="C78" s="16">
        <f aca="true" t="shared" si="18" ref="C78:J78">ROUND(IF((C77&lt;=162500),(C77*0.05),IF((C77&lt;=275000),((C77*0.1)-8125),IF((C77&lt;=579166),((C77*0.2)-35625),IF((C77&lt;=750000),((C77*0.23)-53000),IF((C77&lt;=1500000),((C77*0.33)-128000),((C77*0.4)-233000)))))),-1)</f>
        <v>1640</v>
      </c>
      <c r="D78" s="16">
        <f t="shared" si="18"/>
        <v>5660</v>
      </c>
      <c r="E78" s="16">
        <f t="shared" si="18"/>
        <v>34400</v>
      </c>
      <c r="F78" s="16">
        <f t="shared" si="18"/>
        <v>53790</v>
      </c>
      <c r="G78" s="16">
        <f t="shared" si="18"/>
        <v>97800</v>
      </c>
      <c r="H78" s="16">
        <f t="shared" si="18"/>
        <v>100180</v>
      </c>
      <c r="I78" s="16">
        <f t="shared" si="18"/>
        <v>359240</v>
      </c>
      <c r="J78" s="16">
        <f t="shared" si="18"/>
        <v>0</v>
      </c>
      <c r="K78" s="8"/>
    </row>
    <row r="79" spans="1:11" ht="18">
      <c r="A79" s="2" t="s">
        <v>53</v>
      </c>
      <c r="B79" s="16">
        <v>1</v>
      </c>
      <c r="C79" s="16">
        <v>1</v>
      </c>
      <c r="D79" s="16">
        <v>1</v>
      </c>
      <c r="E79" s="16">
        <v>1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8"/>
    </row>
    <row r="80" spans="1:11" ht="18">
      <c r="A80" s="2" t="s">
        <v>54</v>
      </c>
      <c r="B80" s="16">
        <f aca="true" t="shared" si="19" ref="B80:J80">SUM(B52:B56)+B48-B57</f>
        <v>89500</v>
      </c>
      <c r="C80" s="16">
        <f t="shared" si="19"/>
        <v>160000</v>
      </c>
      <c r="D80" s="16">
        <f t="shared" si="19"/>
        <v>273500</v>
      </c>
      <c r="E80" s="16">
        <f t="shared" si="19"/>
        <v>570500</v>
      </c>
      <c r="F80" s="16">
        <f t="shared" si="19"/>
        <v>741500</v>
      </c>
      <c r="G80" s="16">
        <f t="shared" si="19"/>
        <v>999500</v>
      </c>
      <c r="H80" s="16">
        <f t="shared" si="19"/>
        <v>1020000</v>
      </c>
      <c r="I80" s="16">
        <f t="shared" si="19"/>
        <v>1770000</v>
      </c>
      <c r="J80" s="16">
        <f t="shared" si="19"/>
        <v>0</v>
      </c>
      <c r="K80" s="8"/>
    </row>
    <row r="81" spans="1:11" ht="18">
      <c r="A81" s="2" t="s">
        <v>55</v>
      </c>
      <c r="B81" s="16">
        <f aca="true" t="shared" si="20" ref="B81:J81">ROUND((((((B80))/25)/8)*1.25),0)</f>
        <v>559</v>
      </c>
      <c r="C81" s="16">
        <f t="shared" si="20"/>
        <v>1000</v>
      </c>
      <c r="D81" s="16">
        <f t="shared" si="20"/>
        <v>1709</v>
      </c>
      <c r="E81" s="16">
        <f t="shared" si="20"/>
        <v>3566</v>
      </c>
      <c r="F81" s="16">
        <f t="shared" si="20"/>
        <v>4634</v>
      </c>
      <c r="G81" s="16">
        <f t="shared" si="20"/>
        <v>6247</v>
      </c>
      <c r="H81" s="16">
        <f t="shared" si="20"/>
        <v>6375</v>
      </c>
      <c r="I81" s="16">
        <f t="shared" si="20"/>
        <v>11063</v>
      </c>
      <c r="J81" s="16">
        <f t="shared" si="20"/>
        <v>0</v>
      </c>
      <c r="K81" s="8"/>
    </row>
    <row r="82" spans="1:11" ht="18">
      <c r="A82" s="2" t="s">
        <v>56</v>
      </c>
      <c r="B82" s="16">
        <f aca="true" t="shared" si="21" ref="B82:J82">ROUND((((((B80))/25)/8)*1.5),0)</f>
        <v>671</v>
      </c>
      <c r="C82" s="16">
        <f t="shared" si="21"/>
        <v>1200</v>
      </c>
      <c r="D82" s="16">
        <f t="shared" si="21"/>
        <v>2051</v>
      </c>
      <c r="E82" s="16">
        <f t="shared" si="21"/>
        <v>4279</v>
      </c>
      <c r="F82" s="16">
        <f t="shared" si="21"/>
        <v>5561</v>
      </c>
      <c r="G82" s="16">
        <f t="shared" si="21"/>
        <v>7496</v>
      </c>
      <c r="H82" s="16">
        <f t="shared" si="21"/>
        <v>7650</v>
      </c>
      <c r="I82" s="16">
        <f t="shared" si="21"/>
        <v>13275</v>
      </c>
      <c r="J82" s="16">
        <f t="shared" si="21"/>
        <v>0</v>
      </c>
      <c r="K82" s="8"/>
    </row>
    <row r="83" spans="1:11" ht="17.25">
      <c r="A83" s="2" t="s">
        <v>57</v>
      </c>
      <c r="B83" s="7"/>
      <c r="C83" s="7"/>
      <c r="D83" s="7"/>
      <c r="E83" s="7"/>
      <c r="F83" s="8"/>
      <c r="G83" s="8"/>
      <c r="H83" s="8"/>
      <c r="I83" s="8"/>
      <c r="J83" s="7"/>
      <c r="K83" s="8"/>
    </row>
    <row r="84" spans="1:11" ht="17.25">
      <c r="A84" s="1"/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7.25">
      <c r="A85" s="31" t="s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9" ht="17.25">
      <c r="B86" s="38" t="s">
        <v>83</v>
      </c>
      <c r="F86" s="28"/>
      <c r="G86" s="28"/>
      <c r="H86" s="28"/>
      <c r="I86" s="28"/>
    </row>
    <row r="87" spans="1:12" ht="17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5"/>
    </row>
    <row r="88" spans="1:11" ht="17.25">
      <c r="A88" s="1"/>
      <c r="B88" s="1"/>
      <c r="C88" s="1"/>
      <c r="D88" s="1"/>
      <c r="E88" s="1"/>
      <c r="F88" s="1"/>
      <c r="G88" s="1"/>
      <c r="H88" s="1"/>
      <c r="I88" s="1"/>
      <c r="J88" s="1"/>
      <c r="K88" s="36"/>
    </row>
    <row r="89" spans="1:11" ht="17.25">
      <c r="A89" s="32"/>
      <c r="B89" s="33"/>
      <c r="C89" s="33"/>
      <c r="D89" s="33"/>
      <c r="E89" s="37"/>
      <c r="F89" s="35"/>
      <c r="G89" s="35"/>
      <c r="H89" s="35"/>
      <c r="I89" s="35"/>
      <c r="J89" s="35"/>
      <c r="K89" s="35"/>
    </row>
    <row r="90" spans="1:11" ht="17.25">
      <c r="A90" s="32"/>
      <c r="B90" s="33"/>
      <c r="C90" s="33"/>
      <c r="D90" s="33"/>
      <c r="E90" s="37"/>
      <c r="F90" s="35"/>
      <c r="G90" s="35"/>
      <c r="H90" s="35"/>
      <c r="I90" s="35"/>
      <c r="J90" s="35"/>
      <c r="K90" s="35"/>
    </row>
    <row r="91" spans="1:11" ht="17.25">
      <c r="A91" s="32"/>
      <c r="B91" s="33"/>
      <c r="C91" s="33"/>
      <c r="D91" s="33"/>
      <c r="E91" s="37"/>
      <c r="F91" s="35"/>
      <c r="G91" s="35"/>
      <c r="H91" s="35"/>
      <c r="I91" s="35"/>
      <c r="J91" s="35"/>
      <c r="K91" s="35"/>
    </row>
    <row r="92" spans="1:11" ht="17.25">
      <c r="A92" s="1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7.25">
      <c r="A93" s="1"/>
      <c r="B93" s="33"/>
      <c r="C93" s="33"/>
      <c r="D93" s="33"/>
      <c r="E93" s="1"/>
      <c r="F93" s="1"/>
      <c r="G93" s="1"/>
      <c r="H93" s="1"/>
      <c r="I93" s="1"/>
      <c r="J93" s="1"/>
      <c r="K93" s="35"/>
    </row>
    <row r="94" spans="1:11" ht="17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7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7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7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7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7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7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7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7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7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7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7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7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7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7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7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7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7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7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7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7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7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7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7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7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7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7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7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7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7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7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7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7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7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7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7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7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7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7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7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7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7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7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7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7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7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7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7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7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7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7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7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7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7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7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7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7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7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7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7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7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7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7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7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7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7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7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7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7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7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7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7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7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7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7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7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7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7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7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7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7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7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7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7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7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7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7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7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7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7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7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7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7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7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7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7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7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7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7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7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7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</sheetData>
  <printOptions/>
  <pageMargins left="0.36" right="0.78740157480315" top="0.99" bottom="0.984251968503937" header="0.5118110236220472" footer="0.5118110236220472"/>
  <pageSetup horizontalDpi="600" verticalDpi="600" orientation="portrait" paperSize="9" scale="75" r:id="rId3"/>
  <headerFooter alignWithMargins="0">
    <oddHeader>&amp;L&amp;P&amp;C&amp;D&amp;R&amp;F 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L198"/>
  <sheetViews>
    <sheetView showGridLines="0" tabSelected="1" zoomScale="75" zoomScaleNormal="75" workbookViewId="0" topLeftCell="A1">
      <selection activeCell="M43" sqref="M43"/>
    </sheetView>
  </sheetViews>
  <sheetFormatPr defaultColWidth="10.66015625" defaultRowHeight="18"/>
  <cols>
    <col min="1" max="1" width="11.5" style="0" customWidth="1"/>
    <col min="2" max="2" width="10.33203125" style="0" customWidth="1"/>
    <col min="3" max="3" width="12.16015625" style="0" customWidth="1"/>
    <col min="4" max="4" width="12" style="0" customWidth="1"/>
    <col min="5" max="16384" width="11.08203125" style="0" customWidth="1"/>
  </cols>
  <sheetData>
    <row r="1" spans="1:11" ht="18">
      <c r="A1" s="1"/>
      <c r="B1" s="1"/>
      <c r="C1" s="1"/>
      <c r="D1" s="1"/>
      <c r="E1" s="1"/>
      <c r="J1" s="5"/>
      <c r="K1" s="5"/>
    </row>
    <row r="2" spans="1:11" ht="18">
      <c r="A2" s="1"/>
      <c r="B2" s="4">
        <f ca="1">NOW()</f>
        <v>40087.5818349537</v>
      </c>
      <c r="C2" s="1"/>
      <c r="D2" s="1"/>
      <c r="E2" s="2" t="s">
        <v>0</v>
      </c>
      <c r="F2" s="1"/>
      <c r="G2" s="1"/>
      <c r="H2" s="1"/>
      <c r="I2" s="1"/>
      <c r="J2" s="5"/>
      <c r="K2" s="5"/>
    </row>
    <row r="3" spans="1:11" ht="18">
      <c r="A3" s="2" t="s">
        <v>1</v>
      </c>
      <c r="B3" s="2" t="s">
        <v>2</v>
      </c>
      <c r="C3" s="1"/>
      <c r="D3" s="1"/>
      <c r="E3" s="2" t="s">
        <v>3</v>
      </c>
      <c r="F3" s="1"/>
      <c r="G3" s="1"/>
      <c r="H3" s="1"/>
      <c r="I3" s="1"/>
      <c r="J3" s="2" t="s">
        <v>4</v>
      </c>
      <c r="K3" s="5"/>
    </row>
    <row r="4" spans="1:11" ht="18">
      <c r="A4" s="1">
        <v>1</v>
      </c>
      <c r="B4" s="2" t="s">
        <v>66</v>
      </c>
      <c r="D4" s="1"/>
      <c r="E4" s="2" t="s">
        <v>5</v>
      </c>
      <c r="F4" s="1"/>
      <c r="G4" s="1"/>
      <c r="H4" s="1"/>
      <c r="I4" s="1"/>
      <c r="J4" s="5"/>
      <c r="K4" s="5"/>
    </row>
    <row r="5" spans="1:11" ht="18">
      <c r="A5" s="1">
        <v>2</v>
      </c>
      <c r="B5" s="2" t="s">
        <v>67</v>
      </c>
      <c r="D5" s="1"/>
      <c r="E5" s="2" t="s">
        <v>6</v>
      </c>
      <c r="F5" s="1"/>
      <c r="G5" s="1"/>
      <c r="H5" s="1"/>
      <c r="I5" s="1"/>
      <c r="J5" s="5"/>
      <c r="K5" s="5"/>
    </row>
    <row r="6" spans="1:11" ht="18">
      <c r="A6" s="1">
        <v>3</v>
      </c>
      <c r="B6" s="2" t="s">
        <v>68</v>
      </c>
      <c r="D6" s="1"/>
      <c r="E6" s="3" t="s">
        <v>7</v>
      </c>
      <c r="F6" s="1"/>
      <c r="G6" s="1"/>
      <c r="H6" s="1"/>
      <c r="I6" s="1"/>
      <c r="J6" s="5"/>
      <c r="K6" s="5"/>
    </row>
    <row r="7" spans="1:11" ht="18">
      <c r="A7" s="1">
        <v>4</v>
      </c>
      <c r="B7" s="2" t="s">
        <v>69</v>
      </c>
      <c r="D7" s="1"/>
      <c r="E7" s="26"/>
      <c r="F7" s="1"/>
      <c r="G7" s="1"/>
      <c r="H7" s="1"/>
      <c r="I7" s="1"/>
      <c r="J7" s="5"/>
      <c r="K7" s="5"/>
    </row>
    <row r="8" spans="1:10" ht="18">
      <c r="A8" s="1">
        <v>5</v>
      </c>
      <c r="B8" s="2" t="s">
        <v>70</v>
      </c>
      <c r="D8" s="1" t="s">
        <v>61</v>
      </c>
      <c r="E8" s="31" t="s">
        <v>58</v>
      </c>
      <c r="F8" s="3"/>
      <c r="G8" s="3"/>
      <c r="H8" s="3"/>
      <c r="I8" s="3"/>
      <c r="J8" s="3"/>
    </row>
    <row r="9" spans="1:10" ht="18">
      <c r="A9" s="1">
        <v>6</v>
      </c>
      <c r="B9" s="2" t="s">
        <v>71</v>
      </c>
      <c r="D9" s="1"/>
      <c r="E9" s="2"/>
      <c r="F9" s="3"/>
      <c r="G9" s="3"/>
      <c r="H9" s="3"/>
      <c r="I9" s="3"/>
      <c r="J9" s="3"/>
    </row>
    <row r="10" spans="1:11" ht="18">
      <c r="A10" s="1">
        <v>7</v>
      </c>
      <c r="B10" s="2" t="s">
        <v>72</v>
      </c>
      <c r="D10" s="1" t="s">
        <v>59</v>
      </c>
      <c r="E10" s="2" t="s">
        <v>60</v>
      </c>
      <c r="F10" s="3"/>
      <c r="G10" s="3"/>
      <c r="H10" s="3"/>
      <c r="I10" s="3"/>
      <c r="J10" s="5"/>
      <c r="K10" s="5"/>
    </row>
    <row r="11" spans="1:11" ht="18">
      <c r="A11" s="1">
        <v>8</v>
      </c>
      <c r="B11" s="2" t="s">
        <v>82</v>
      </c>
      <c r="D11" s="1"/>
      <c r="E11" s="2"/>
      <c r="F11" s="3"/>
      <c r="G11" s="3"/>
      <c r="H11" s="3"/>
      <c r="I11" s="3"/>
      <c r="J11" s="5"/>
      <c r="K11" s="5"/>
    </row>
    <row r="12" spans="1:11" ht="18">
      <c r="A12" s="1">
        <v>9</v>
      </c>
      <c r="B12" s="2"/>
      <c r="D12" s="1"/>
      <c r="E12" s="2"/>
      <c r="F12" s="3"/>
      <c r="G12" s="3"/>
      <c r="H12" s="3"/>
      <c r="I12" s="3"/>
      <c r="J12" s="5"/>
      <c r="K12" s="5"/>
    </row>
    <row r="13" spans="1:11" ht="18">
      <c r="A13" s="1">
        <v>10</v>
      </c>
      <c r="B13" s="2"/>
      <c r="D13" s="1"/>
      <c r="E13" s="2"/>
      <c r="F13" s="3"/>
      <c r="G13" s="3"/>
      <c r="H13" s="3"/>
      <c r="I13" s="3"/>
      <c r="J13" s="5"/>
      <c r="K13" s="5"/>
    </row>
    <row r="14" spans="1:11" ht="18">
      <c r="A14" s="1">
        <v>11</v>
      </c>
      <c r="B14" s="2"/>
      <c r="D14" s="1"/>
      <c r="E14" s="2"/>
      <c r="F14" s="3"/>
      <c r="G14" s="3"/>
      <c r="H14" s="3"/>
      <c r="I14" s="3"/>
      <c r="J14" s="5"/>
      <c r="K14" s="5"/>
    </row>
    <row r="15" spans="1:11" ht="18">
      <c r="A15" s="1">
        <v>12</v>
      </c>
      <c r="B15" s="2"/>
      <c r="D15" s="1"/>
      <c r="E15" s="2"/>
      <c r="F15" s="3"/>
      <c r="G15" s="3"/>
      <c r="H15" s="3"/>
      <c r="I15" s="3"/>
      <c r="J15" s="5"/>
      <c r="K15" s="5"/>
    </row>
    <row r="16" spans="1:2" ht="18">
      <c r="A16" s="1">
        <v>13</v>
      </c>
      <c r="B16" s="2"/>
    </row>
    <row r="17" spans="1:2" ht="18">
      <c r="A17" s="1">
        <v>14</v>
      </c>
      <c r="B17" s="2"/>
    </row>
    <row r="18" spans="1:2" ht="18">
      <c r="A18" s="1">
        <v>15</v>
      </c>
      <c r="B18" s="2"/>
    </row>
    <row r="19" spans="1:2" ht="18">
      <c r="A19" s="1">
        <v>16</v>
      </c>
      <c r="B19" s="2"/>
    </row>
    <row r="20" spans="1:2" ht="18">
      <c r="A20" s="1">
        <v>17</v>
      </c>
      <c r="B20" s="2"/>
    </row>
    <row r="21" spans="1:3" ht="18">
      <c r="A21" s="1">
        <v>18</v>
      </c>
      <c r="B21" s="2"/>
      <c r="C21" s="1"/>
    </row>
    <row r="22" spans="1:3" ht="18">
      <c r="A22" s="1">
        <v>19</v>
      </c>
      <c r="B22" s="2"/>
      <c r="C22" s="1"/>
    </row>
    <row r="23" spans="1:11" ht="18">
      <c r="A23" s="1">
        <v>20</v>
      </c>
      <c r="B23" s="2"/>
      <c r="C23" s="1"/>
      <c r="D23" s="1"/>
      <c r="E23" s="1"/>
      <c r="F23" s="1"/>
      <c r="G23" s="1"/>
      <c r="H23" s="1"/>
      <c r="I23" s="1"/>
      <c r="J23" s="5"/>
      <c r="K23" s="5"/>
    </row>
    <row r="24" spans="1:9" ht="18">
      <c r="A24" s="1"/>
      <c r="B24" s="6"/>
      <c r="C24" s="1"/>
      <c r="D24" s="1"/>
      <c r="E24" s="1"/>
      <c r="F24" s="1"/>
      <c r="G24" s="1"/>
      <c r="H24" s="1"/>
      <c r="I24" s="1"/>
    </row>
    <row r="25" spans="1:9" ht="18">
      <c r="A25" s="1"/>
      <c r="B25" s="6"/>
      <c r="C25" s="1"/>
      <c r="D25" s="1"/>
      <c r="E25" s="1"/>
      <c r="F25" s="1"/>
      <c r="G25" s="1"/>
      <c r="H25" s="1"/>
      <c r="I25" s="1"/>
    </row>
    <row r="26" spans="1:9" ht="18">
      <c r="A26" s="1"/>
      <c r="B26" s="6" t="e">
        <f>#N/A</f>
        <v>#N/A</v>
      </c>
      <c r="C26" s="1"/>
      <c r="D26" s="1"/>
      <c r="E26" s="2" t="s">
        <v>8</v>
      </c>
      <c r="F26" s="2" t="s">
        <v>9</v>
      </c>
      <c r="G26" s="2"/>
      <c r="H26" s="2"/>
      <c r="I26" s="2"/>
    </row>
    <row r="28" spans="1:11" ht="18">
      <c r="A28" s="2" t="s">
        <v>10</v>
      </c>
      <c r="B28" s="7">
        <v>0</v>
      </c>
      <c r="C28" s="7">
        <v>0</v>
      </c>
      <c r="D28" s="7">
        <v>0</v>
      </c>
      <c r="E28" s="7"/>
      <c r="F28" s="7">
        <v>650000</v>
      </c>
      <c r="G28" s="7">
        <v>980000</v>
      </c>
      <c r="H28" s="7">
        <v>1210000</v>
      </c>
      <c r="I28" s="7"/>
      <c r="J28" s="7">
        <v>0</v>
      </c>
      <c r="K28" s="8"/>
    </row>
    <row r="29" spans="1:11" ht="18">
      <c r="A29" s="2" t="s">
        <v>11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8"/>
    </row>
    <row r="30" spans="1:11" ht="18">
      <c r="A30" s="2" t="s">
        <v>12</v>
      </c>
      <c r="B30" s="1">
        <v>82</v>
      </c>
      <c r="C30" s="1">
        <v>94.3</v>
      </c>
      <c r="D30" s="1">
        <v>82</v>
      </c>
      <c r="E30" s="1">
        <v>82</v>
      </c>
      <c r="F30" s="1">
        <v>82</v>
      </c>
      <c r="G30" s="1">
        <v>82</v>
      </c>
      <c r="H30" s="1">
        <v>82</v>
      </c>
      <c r="I30" s="1">
        <v>82</v>
      </c>
      <c r="J30" s="1">
        <v>82</v>
      </c>
      <c r="K30" s="8"/>
    </row>
    <row r="31" spans="1:11" ht="18">
      <c r="A31" s="2" t="s">
        <v>13</v>
      </c>
      <c r="B31" s="5">
        <v>146.42</v>
      </c>
      <c r="C31" s="5">
        <v>146.42</v>
      </c>
      <c r="D31" s="5">
        <v>146.42</v>
      </c>
      <c r="E31" s="5">
        <v>146.42</v>
      </c>
      <c r="F31" s="5">
        <v>146.42</v>
      </c>
      <c r="G31" s="5">
        <v>146.42</v>
      </c>
      <c r="H31" s="5">
        <v>146.42</v>
      </c>
      <c r="I31" s="5">
        <v>146.42</v>
      </c>
      <c r="J31" s="5">
        <v>146.42</v>
      </c>
      <c r="K31" s="8"/>
    </row>
    <row r="32" spans="1:11" ht="18">
      <c r="A32" s="2" t="s">
        <v>14</v>
      </c>
      <c r="B32" s="1">
        <v>2</v>
      </c>
      <c r="C32" s="1">
        <v>2</v>
      </c>
      <c r="D32" s="1">
        <v>2</v>
      </c>
      <c r="E32" s="1">
        <v>2</v>
      </c>
      <c r="F32" s="1">
        <v>1</v>
      </c>
      <c r="G32" s="1">
        <v>1</v>
      </c>
      <c r="H32" s="1">
        <v>1</v>
      </c>
      <c r="I32" s="1">
        <v>2</v>
      </c>
      <c r="J32" s="1">
        <v>2</v>
      </c>
      <c r="K32" s="8"/>
    </row>
    <row r="33" spans="1:11" ht="18">
      <c r="A33" s="2" t="s">
        <v>15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8"/>
    </row>
    <row r="34" spans="1:11" ht="18">
      <c r="A34" s="2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29">
        <f ca="1">NOW()</f>
        <v>40087.5818349537</v>
      </c>
    </row>
    <row r="35" spans="1:11" ht="18">
      <c r="A35" s="2" t="s">
        <v>17</v>
      </c>
      <c r="B35" s="9">
        <v>1</v>
      </c>
      <c r="C35" s="9">
        <v>3</v>
      </c>
      <c r="D35" s="9">
        <v>4</v>
      </c>
      <c r="E35" s="9">
        <v>6</v>
      </c>
      <c r="F35" s="9">
        <v>6</v>
      </c>
      <c r="G35" s="9">
        <v>6</v>
      </c>
      <c r="H35" s="9">
        <v>6</v>
      </c>
      <c r="I35" s="9">
        <v>6</v>
      </c>
      <c r="J35" s="9">
        <v>2</v>
      </c>
      <c r="K35" s="30" t="s">
        <v>18</v>
      </c>
    </row>
    <row r="36" spans="1:11" ht="18">
      <c r="A36" s="2" t="s">
        <v>19</v>
      </c>
      <c r="B36" s="9"/>
      <c r="C36" s="9"/>
      <c r="D36" s="9"/>
      <c r="E36" s="9"/>
      <c r="F36" s="9"/>
      <c r="G36" s="9"/>
      <c r="H36" s="9"/>
      <c r="I36" s="9"/>
      <c r="J36" s="9"/>
      <c r="K36" s="8"/>
    </row>
    <row r="37" spans="1:11" ht="18">
      <c r="A37" s="23" t="s">
        <v>77</v>
      </c>
      <c r="B37" s="10" t="s">
        <v>65</v>
      </c>
      <c r="C37" s="9" t="str">
        <f aca="true" t="shared" si="0" ref="C37:I37">B37</f>
        <v> 19年 1月</v>
      </c>
      <c r="D37" s="9" t="str">
        <f t="shared" si="0"/>
        <v> 19年 1月</v>
      </c>
      <c r="E37" s="9" t="str">
        <f t="shared" si="0"/>
        <v> 19年 1月</v>
      </c>
      <c r="F37" s="9" t="str">
        <f t="shared" si="0"/>
        <v> 19年 1月</v>
      </c>
      <c r="G37" s="9" t="str">
        <f t="shared" si="0"/>
        <v> 19年 1月</v>
      </c>
      <c r="H37" s="9" t="str">
        <f t="shared" si="0"/>
        <v> 19年 1月</v>
      </c>
      <c r="I37" s="9" t="str">
        <f t="shared" si="0"/>
        <v> 19年 1月</v>
      </c>
      <c r="J37" s="9" t="str">
        <f>F37</f>
        <v> 19年 1月</v>
      </c>
      <c r="K37" s="8"/>
    </row>
    <row r="38" spans="1:11" ht="18">
      <c r="A38" s="9" t="s">
        <v>78</v>
      </c>
      <c r="B38" s="9">
        <v>1</v>
      </c>
      <c r="C38" s="9">
        <v>2</v>
      </c>
      <c r="D38" s="9">
        <v>3</v>
      </c>
      <c r="E38" s="9">
        <v>4</v>
      </c>
      <c r="F38" s="9">
        <v>5</v>
      </c>
      <c r="G38" s="9">
        <v>6</v>
      </c>
      <c r="H38" s="9">
        <v>7</v>
      </c>
      <c r="I38" s="9">
        <v>8</v>
      </c>
      <c r="J38" s="9">
        <v>100</v>
      </c>
      <c r="K38" s="8"/>
    </row>
    <row r="39" spans="1:11" ht="18">
      <c r="A39" s="9" t="s">
        <v>79</v>
      </c>
      <c r="B39" s="9" t="str">
        <f>IF(B38&lt;=200,VLOOKUP(B38,$A$4:$B$23,2),VLOOKUP(B38,D$4:$E$23,2))</f>
        <v>財務一郎</v>
      </c>
      <c r="C39" s="9" t="str">
        <f>IF(C38&lt;=200,VLOOKUP(C38,$A$4:$B$23,2),VLOOKUP(C38,$E$7:E$23,2))</f>
        <v>財務二郎</v>
      </c>
      <c r="D39" s="9" t="str">
        <f>IF(D38&lt;=200,VLOOKUP(D38,$A$4:$B$23,2),VLOOKUP(D38,D$7:$E$23,2))</f>
        <v>財務三郎</v>
      </c>
      <c r="E39" s="9" t="str">
        <f>IF(E38&lt;=200,VLOOKUP(E38,$A$4:$B$23,2),VLOOKUP(E38,$E$7:E$23,2))</f>
        <v>財務四郎</v>
      </c>
      <c r="F39" s="9" t="str">
        <f>IF(F38&lt;=200,VLOOKUP(F38,$A$4:$B$23,2),VLOOKUP(F38,$E$7:F$23,2))</f>
        <v>財務五郎</v>
      </c>
      <c r="G39" s="9" t="str">
        <f>IF(G38&lt;=200,VLOOKUP(G38,$A$4:$B$23,2),VLOOKUP(G38,$E$7:G$23,2))</f>
        <v>財務六郎</v>
      </c>
      <c r="H39" s="9" t="str">
        <f>IF(H38&lt;=200,VLOOKUP(H38,$A$4:$B$23,2),VLOOKUP(H38,$E$7:H$23,2))</f>
        <v>財務七郎</v>
      </c>
      <c r="I39" s="9" t="str">
        <f>IF(I38&lt;=200,VLOOKUP(I38,$A$4:$B$23,2),VLOOKUP(I38,$E$7:I$23,2))</f>
        <v>財務八郎</v>
      </c>
      <c r="J39" s="9">
        <f>IF(J38&lt;=200,VLOOKUP(J38,$A$4:$B$23,2),VLOOKUP(J38,$E$8:K$23,2))</f>
        <v>0</v>
      </c>
      <c r="K39" s="8"/>
    </row>
    <row r="40" spans="1:11" ht="18">
      <c r="A40" s="2" t="s">
        <v>20</v>
      </c>
      <c r="C40" s="7"/>
      <c r="D40" s="7"/>
      <c r="E40" s="7"/>
      <c r="F40" s="7"/>
      <c r="G40" s="7"/>
      <c r="H40" s="7"/>
      <c r="I40" s="7"/>
      <c r="J40" s="11"/>
      <c r="K40" s="8"/>
    </row>
    <row r="41" spans="1:11" ht="18">
      <c r="A41" s="2" t="s">
        <v>21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8">
      <c r="A42" s="2" t="s">
        <v>22</v>
      </c>
      <c r="B42" s="7"/>
      <c r="C42" s="7"/>
      <c r="D42" s="7"/>
      <c r="E42" s="7"/>
      <c r="F42" s="7"/>
      <c r="G42" s="7"/>
      <c r="H42" s="7"/>
      <c r="I42" s="7"/>
      <c r="J42" s="7">
        <v>22</v>
      </c>
      <c r="K42" s="8"/>
    </row>
    <row r="43" spans="1:11" ht="18">
      <c r="A43" s="2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>
      <c r="A44" s="2" t="s">
        <v>24</v>
      </c>
      <c r="B44" s="12"/>
      <c r="C44" s="12"/>
      <c r="D44" s="12"/>
      <c r="E44" s="12"/>
      <c r="F44" s="12">
        <v>1</v>
      </c>
      <c r="G44" s="12"/>
      <c r="H44" s="12"/>
      <c r="I44" s="12"/>
      <c r="J44" s="12"/>
      <c r="K44" s="8"/>
    </row>
    <row r="45" spans="1:11" ht="18">
      <c r="A45" s="2" t="s">
        <v>25</v>
      </c>
      <c r="B45" s="12"/>
      <c r="C45" s="12"/>
      <c r="D45" s="12"/>
      <c r="E45" s="12"/>
      <c r="F45" s="12">
        <v>1</v>
      </c>
      <c r="G45" s="12"/>
      <c r="H45" s="12"/>
      <c r="I45" s="12"/>
      <c r="J45" s="12"/>
      <c r="K45" s="8"/>
    </row>
    <row r="46" spans="1:11" ht="18">
      <c r="A46" s="2" t="s">
        <v>26</v>
      </c>
      <c r="B46" s="12"/>
      <c r="C46" s="12"/>
      <c r="D46" s="12"/>
      <c r="E46" s="12"/>
      <c r="F46" s="12">
        <v>1</v>
      </c>
      <c r="G46" s="12"/>
      <c r="H46" s="12"/>
      <c r="I46" s="12"/>
      <c r="J46" s="12"/>
      <c r="K46" s="8"/>
    </row>
    <row r="47" spans="1:11" ht="18.75" thickBo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5"/>
    </row>
    <row r="48" spans="1:11" ht="18">
      <c r="A48" s="2" t="s">
        <v>27</v>
      </c>
      <c r="B48" s="16">
        <v>89500</v>
      </c>
      <c r="C48" s="16">
        <v>160000</v>
      </c>
      <c r="D48" s="16">
        <v>273500</v>
      </c>
      <c r="E48" s="16">
        <v>570500</v>
      </c>
      <c r="F48" s="16">
        <v>741500</v>
      </c>
      <c r="G48" s="16">
        <v>999500</v>
      </c>
      <c r="H48" s="16">
        <v>1020000</v>
      </c>
      <c r="I48" s="16">
        <v>1770000</v>
      </c>
      <c r="J48" s="16"/>
      <c r="K48" s="7">
        <f aca="true" t="shared" si="1" ref="K48:K70">SUM(B48:J48)</f>
        <v>5624500</v>
      </c>
    </row>
    <row r="49" spans="1:11" ht="18">
      <c r="A49" s="2" t="s">
        <v>24</v>
      </c>
      <c r="B49" s="16"/>
      <c r="C49" s="16"/>
      <c r="D49" s="16"/>
      <c r="E49" s="16">
        <f aca="true" t="shared" si="2" ref="E49:J50">ROUND((E44*E81),0)</f>
        <v>0</v>
      </c>
      <c r="F49" s="16">
        <f t="shared" si="2"/>
        <v>4634</v>
      </c>
      <c r="G49" s="16">
        <f t="shared" si="2"/>
        <v>0</v>
      </c>
      <c r="H49" s="16">
        <f t="shared" si="2"/>
        <v>0</v>
      </c>
      <c r="I49" s="16">
        <f t="shared" si="2"/>
        <v>0</v>
      </c>
      <c r="J49" s="16">
        <f t="shared" si="2"/>
        <v>0</v>
      </c>
      <c r="K49" s="7">
        <f t="shared" si="1"/>
        <v>4634</v>
      </c>
    </row>
    <row r="50" spans="1:11" ht="18">
      <c r="A50" s="2" t="s">
        <v>25</v>
      </c>
      <c r="B50" s="16"/>
      <c r="C50" s="16"/>
      <c r="D50" s="16"/>
      <c r="E50" s="16">
        <f t="shared" si="2"/>
        <v>0</v>
      </c>
      <c r="F50" s="16">
        <f t="shared" si="2"/>
        <v>5561</v>
      </c>
      <c r="G50" s="16">
        <f t="shared" si="2"/>
        <v>0</v>
      </c>
      <c r="H50" s="16">
        <f t="shared" si="2"/>
        <v>0</v>
      </c>
      <c r="I50" s="16">
        <f t="shared" si="2"/>
        <v>0</v>
      </c>
      <c r="J50" s="16">
        <f t="shared" si="2"/>
        <v>0</v>
      </c>
      <c r="K50" s="7">
        <f t="shared" si="1"/>
        <v>5561</v>
      </c>
    </row>
    <row r="51" spans="1:11" ht="18">
      <c r="A51" s="2" t="s">
        <v>28</v>
      </c>
      <c r="B51" s="16"/>
      <c r="C51" s="16"/>
      <c r="D51" s="16"/>
      <c r="E51" s="16">
        <f aca="true" t="shared" si="3" ref="E51:J51">ROUND((E46*E81),0)</f>
        <v>0</v>
      </c>
      <c r="F51" s="16">
        <f t="shared" si="3"/>
        <v>4634</v>
      </c>
      <c r="G51" s="16">
        <f t="shared" si="3"/>
        <v>0</v>
      </c>
      <c r="H51" s="16">
        <f t="shared" si="3"/>
        <v>0</v>
      </c>
      <c r="I51" s="16">
        <f t="shared" si="3"/>
        <v>0</v>
      </c>
      <c r="J51" s="16">
        <f t="shared" si="3"/>
        <v>0</v>
      </c>
      <c r="K51" s="7">
        <f t="shared" si="1"/>
        <v>4634</v>
      </c>
    </row>
    <row r="52" spans="1:11" ht="18">
      <c r="A52" s="2" t="s">
        <v>29</v>
      </c>
      <c r="B52" s="16"/>
      <c r="C52" s="16"/>
      <c r="D52" s="16"/>
      <c r="E52" s="16"/>
      <c r="F52" s="16"/>
      <c r="G52" s="16"/>
      <c r="H52" s="16"/>
      <c r="I52" s="16"/>
      <c r="J52" s="16"/>
      <c r="K52" s="7">
        <f t="shared" si="1"/>
        <v>0</v>
      </c>
    </row>
    <row r="53" spans="1:11" ht="18">
      <c r="A53" s="2" t="s">
        <v>30</v>
      </c>
      <c r="B53" s="16"/>
      <c r="C53" s="16"/>
      <c r="D53" s="16"/>
      <c r="E53" s="16"/>
      <c r="F53" s="16"/>
      <c r="G53" s="16"/>
      <c r="H53" s="16"/>
      <c r="I53" s="16"/>
      <c r="J53" s="16"/>
      <c r="K53" s="7">
        <f t="shared" si="1"/>
        <v>0</v>
      </c>
    </row>
    <row r="54" spans="1:11" ht="18">
      <c r="A54" s="2" t="s">
        <v>63</v>
      </c>
      <c r="B54" s="16"/>
      <c r="C54" s="16"/>
      <c r="D54" s="16"/>
      <c r="E54" s="16"/>
      <c r="F54" s="16"/>
      <c r="G54" s="16"/>
      <c r="H54" s="16"/>
      <c r="I54" s="16"/>
      <c r="J54" s="16" t="s">
        <v>62</v>
      </c>
      <c r="K54" s="7">
        <f t="shared" si="1"/>
        <v>0</v>
      </c>
    </row>
    <row r="55" spans="1:11" ht="18">
      <c r="A55" s="2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7">
        <f t="shared" si="1"/>
        <v>0</v>
      </c>
    </row>
    <row r="56" spans="1:11" ht="18">
      <c r="A56" s="2" t="s">
        <v>32</v>
      </c>
      <c r="B56" s="16"/>
      <c r="C56" s="16"/>
      <c r="D56" s="16"/>
      <c r="E56" s="16"/>
      <c r="F56" s="16"/>
      <c r="G56" s="16"/>
      <c r="H56" s="16"/>
      <c r="I56" s="16"/>
      <c r="J56" s="16"/>
      <c r="K56" s="7">
        <f t="shared" si="1"/>
        <v>0</v>
      </c>
    </row>
    <row r="57" spans="1:11" ht="18">
      <c r="A57" s="17" t="s">
        <v>33</v>
      </c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</row>
    <row r="58" spans="1:11" ht="18">
      <c r="A58" s="2" t="s">
        <v>34</v>
      </c>
      <c r="B58" s="16">
        <f aca="true" t="shared" si="4" ref="B58:J58">SUM(B48:B57)</f>
        <v>89500</v>
      </c>
      <c r="C58" s="16">
        <f t="shared" si="4"/>
        <v>160000</v>
      </c>
      <c r="D58" s="16">
        <f t="shared" si="4"/>
        <v>273500</v>
      </c>
      <c r="E58" s="16">
        <f t="shared" si="4"/>
        <v>570500</v>
      </c>
      <c r="F58" s="16">
        <f t="shared" si="4"/>
        <v>756329</v>
      </c>
      <c r="G58" s="16">
        <f>SUM(G48:G57)</f>
        <v>999500</v>
      </c>
      <c r="H58" s="16">
        <f>SUM(H48:H57)</f>
        <v>1020000</v>
      </c>
      <c r="I58" s="16">
        <f>SUM(I48:I57)</f>
        <v>1770000</v>
      </c>
      <c r="J58" s="16">
        <f t="shared" si="4"/>
        <v>0</v>
      </c>
      <c r="K58" s="7">
        <f t="shared" si="1"/>
        <v>5639329</v>
      </c>
    </row>
    <row r="59" spans="1:11" ht="18">
      <c r="A59" s="19" t="s">
        <v>35</v>
      </c>
      <c r="B59" s="20"/>
      <c r="C59" s="20"/>
      <c r="D59" s="20"/>
      <c r="E59" s="20"/>
      <c r="F59" s="20"/>
      <c r="G59" s="20"/>
      <c r="H59" s="20"/>
      <c r="I59" s="20"/>
      <c r="J59" s="20"/>
      <c r="K59" s="21">
        <f t="shared" si="1"/>
        <v>0</v>
      </c>
    </row>
    <row r="60" spans="1:11" ht="18">
      <c r="A60" s="19" t="s">
        <v>36</v>
      </c>
      <c r="B60" s="20">
        <f aca="true" t="shared" si="5" ref="B60:J60">(B58+B59)</f>
        <v>89500</v>
      </c>
      <c r="C60" s="20">
        <f>(C58+C59)</f>
        <v>160000</v>
      </c>
      <c r="D60" s="20">
        <f t="shared" si="5"/>
        <v>273500</v>
      </c>
      <c r="E60" s="20">
        <f t="shared" si="5"/>
        <v>570500</v>
      </c>
      <c r="F60" s="20">
        <f t="shared" si="5"/>
        <v>756329</v>
      </c>
      <c r="G60" s="20">
        <f>(G58+G59)</f>
        <v>999500</v>
      </c>
      <c r="H60" s="20">
        <f>(H58+H59)</f>
        <v>1020000</v>
      </c>
      <c r="I60" s="20">
        <f>(I58+I59)</f>
        <v>1770000</v>
      </c>
      <c r="J60" s="20">
        <f t="shared" si="5"/>
        <v>0</v>
      </c>
      <c r="K60" s="21">
        <f t="shared" si="1"/>
        <v>5639329</v>
      </c>
    </row>
    <row r="61" spans="1:11" ht="18">
      <c r="A61" s="2" t="s">
        <v>37</v>
      </c>
      <c r="B61" s="16">
        <f>IF((B32=1),IF((B28&lt;=1210000),TRUNC(((B28*B30)/2000)),49610),0)</f>
        <v>0</v>
      </c>
      <c r="C61" s="16">
        <f aca="true" t="shared" si="6" ref="C61:J61">IF((C32=1),IF((C28&lt;=1210000),TRUNC(((C28*C30)/2000)),49610),0)</f>
        <v>0</v>
      </c>
      <c r="D61" s="16">
        <f t="shared" si="6"/>
        <v>0</v>
      </c>
      <c r="E61" s="16">
        <f t="shared" si="6"/>
        <v>0</v>
      </c>
      <c r="F61" s="16">
        <f t="shared" si="6"/>
        <v>26650</v>
      </c>
      <c r="G61" s="16">
        <f t="shared" si="6"/>
        <v>40180</v>
      </c>
      <c r="H61" s="16">
        <f t="shared" si="6"/>
        <v>49610</v>
      </c>
      <c r="I61" s="16">
        <f t="shared" si="6"/>
        <v>0</v>
      </c>
      <c r="J61" s="16">
        <f t="shared" si="6"/>
        <v>0</v>
      </c>
      <c r="K61" s="7">
        <f t="shared" si="1"/>
        <v>116440</v>
      </c>
    </row>
    <row r="62" spans="1:11" ht="18">
      <c r="A62" s="2" t="s">
        <v>38</v>
      </c>
      <c r="B62" s="16">
        <f>IF((B32=1),IF((B28&lt;=620000),TRUNC(((B28*B31)/2000)),TRUNC(((620000*B31)/2000))),0)</f>
        <v>0</v>
      </c>
      <c r="C62" s="16">
        <f aca="true" t="shared" si="7" ref="C62:J62">IF((C32=1),IF((C28&lt;=620000),TRUNC(((C28*C31)/2000)),TRUNC(((620000*C31)/2000))),0)</f>
        <v>0</v>
      </c>
      <c r="D62" s="16">
        <f t="shared" si="7"/>
        <v>0</v>
      </c>
      <c r="E62" s="16">
        <f t="shared" si="7"/>
        <v>0</v>
      </c>
      <c r="F62" s="16">
        <f t="shared" si="7"/>
        <v>45390</v>
      </c>
      <c r="G62" s="16">
        <f>IF((G32=1),IF((G28&lt;=620000),TRUNC(((G28*G31)/2000)),TRUNC(((620000*G31)/2000))),0)</f>
        <v>45390</v>
      </c>
      <c r="H62" s="16">
        <f>IF((H32=1),IF((H28&lt;=620000),TRUNC(((H28*H31)/2000)),TRUNC(((620000*H31)/2000))),0)</f>
        <v>45390</v>
      </c>
      <c r="I62" s="16">
        <f>IF((I32=1),IF((I28&lt;=620000),TRUNC(((I28*I31)/2000)),TRUNC(((620000*I31)/2000))),0)</f>
        <v>0</v>
      </c>
      <c r="J62" s="16">
        <f t="shared" si="7"/>
        <v>0</v>
      </c>
      <c r="K62" s="7">
        <f t="shared" si="1"/>
        <v>136170</v>
      </c>
    </row>
    <row r="63" spans="1:11" ht="18">
      <c r="A63" s="2" t="s">
        <v>39</v>
      </c>
      <c r="B63" s="16">
        <f>IF((B32=1),TRUNC(((B60*8)/1000)),0)</f>
        <v>0</v>
      </c>
      <c r="C63" s="16">
        <f aca="true" t="shared" si="8" ref="C63:J63">IF((C32=1),TRUNC(((C60*8)/1000)),0)</f>
        <v>0</v>
      </c>
      <c r="D63" s="16">
        <f t="shared" si="8"/>
        <v>0</v>
      </c>
      <c r="E63" s="16">
        <f t="shared" si="8"/>
        <v>0</v>
      </c>
      <c r="F63" s="16">
        <f t="shared" si="8"/>
        <v>6050</v>
      </c>
      <c r="G63" s="16">
        <f t="shared" si="8"/>
        <v>7996</v>
      </c>
      <c r="H63" s="16">
        <f t="shared" si="8"/>
        <v>8160</v>
      </c>
      <c r="I63" s="16">
        <f t="shared" si="8"/>
        <v>0</v>
      </c>
      <c r="J63" s="16">
        <f t="shared" si="8"/>
        <v>0</v>
      </c>
      <c r="K63" s="7">
        <f t="shared" si="1"/>
        <v>22206</v>
      </c>
    </row>
    <row r="64" spans="1:11" ht="18">
      <c r="A64" s="2" t="s">
        <v>40</v>
      </c>
      <c r="B64" s="16">
        <f aca="true" t="shared" si="9" ref="B64:J64">SUM(B61:B63)</f>
        <v>0</v>
      </c>
      <c r="C64" s="16">
        <f>SUM(C61:C63)</f>
        <v>0</v>
      </c>
      <c r="D64" s="16">
        <f t="shared" si="9"/>
        <v>0</v>
      </c>
      <c r="E64" s="16">
        <f t="shared" si="9"/>
        <v>0</v>
      </c>
      <c r="F64" s="16">
        <f t="shared" si="9"/>
        <v>78090</v>
      </c>
      <c r="G64" s="16">
        <f>SUM(G61:G63)</f>
        <v>93566</v>
      </c>
      <c r="H64" s="16">
        <f>SUM(H61:H63)</f>
        <v>103160</v>
      </c>
      <c r="I64" s="16">
        <f>SUM(I61:I63)</f>
        <v>0</v>
      </c>
      <c r="J64" s="16">
        <f t="shared" si="9"/>
        <v>0</v>
      </c>
      <c r="K64" s="7">
        <f t="shared" si="1"/>
        <v>274816</v>
      </c>
    </row>
    <row r="65" spans="1:11" ht="18">
      <c r="A65" s="2" t="s">
        <v>41</v>
      </c>
      <c r="B65" s="16">
        <f aca="true" t="shared" si="10" ref="B65:J65">B78</f>
        <v>180</v>
      </c>
      <c r="C65" s="16">
        <f t="shared" si="10"/>
        <v>3270</v>
      </c>
      <c r="D65" s="16">
        <f t="shared" si="10"/>
        <v>7240</v>
      </c>
      <c r="E65" s="16">
        <f t="shared" si="10"/>
        <v>40730</v>
      </c>
      <c r="F65" s="16">
        <f t="shared" si="10"/>
        <v>60120</v>
      </c>
      <c r="G65" s="16">
        <f t="shared" si="10"/>
        <v>105080</v>
      </c>
      <c r="H65" s="16">
        <f t="shared" si="10"/>
        <v>107460</v>
      </c>
      <c r="I65" s="16">
        <f t="shared" si="10"/>
        <v>370270</v>
      </c>
      <c r="J65" s="16">
        <f t="shared" si="10"/>
        <v>0</v>
      </c>
      <c r="K65" s="7">
        <f t="shared" si="1"/>
        <v>694350</v>
      </c>
    </row>
    <row r="66" spans="1:11" ht="18">
      <c r="A66" s="2" t="s">
        <v>42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1"/>
        <v>0</v>
      </c>
    </row>
    <row r="67" spans="1:11" ht="18">
      <c r="A67" s="2" t="s">
        <v>43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1"/>
        <v>0</v>
      </c>
    </row>
    <row r="68" spans="1:11" ht="18">
      <c r="A68" s="17" t="s">
        <v>64</v>
      </c>
      <c r="B68" s="18">
        <v>0</v>
      </c>
      <c r="C68" s="18">
        <v>0</v>
      </c>
      <c r="D68" s="22">
        <v>0</v>
      </c>
      <c r="E68" s="22">
        <f aca="true" t="shared" si="11" ref="E68:J68">-E92</f>
        <v>0</v>
      </c>
      <c r="F68" s="22">
        <f t="shared" si="11"/>
        <v>0</v>
      </c>
      <c r="G68" s="22">
        <f t="shared" si="11"/>
        <v>0</v>
      </c>
      <c r="H68" s="22">
        <f t="shared" si="11"/>
        <v>0</v>
      </c>
      <c r="I68" s="22">
        <f t="shared" si="11"/>
        <v>0</v>
      </c>
      <c r="J68" s="22">
        <f t="shared" si="11"/>
        <v>0</v>
      </c>
      <c r="K68" s="18">
        <f t="shared" si="1"/>
        <v>0</v>
      </c>
    </row>
    <row r="69" spans="1:11" ht="18">
      <c r="A69" s="19" t="s">
        <v>44</v>
      </c>
      <c r="B69" s="20">
        <f aca="true" t="shared" si="12" ref="B69:J69">SUM(B64:B68)</f>
        <v>180</v>
      </c>
      <c r="C69" s="20">
        <f t="shared" si="12"/>
        <v>3270</v>
      </c>
      <c r="D69" s="20">
        <f t="shared" si="12"/>
        <v>7240</v>
      </c>
      <c r="E69" s="20">
        <f t="shared" si="12"/>
        <v>40730</v>
      </c>
      <c r="F69" s="20">
        <f t="shared" si="12"/>
        <v>138210</v>
      </c>
      <c r="G69" s="20">
        <f>SUM(G64:G68)</f>
        <v>198646</v>
      </c>
      <c r="H69" s="20">
        <f>SUM(H64:H68)</f>
        <v>210620</v>
      </c>
      <c r="I69" s="20">
        <f>SUM(I64:I68)</f>
        <v>370270</v>
      </c>
      <c r="J69" s="20">
        <f t="shared" si="12"/>
        <v>0</v>
      </c>
      <c r="K69" s="21">
        <f t="shared" si="1"/>
        <v>969166</v>
      </c>
    </row>
    <row r="70" spans="1:11" ht="18">
      <c r="A70" s="19" t="s">
        <v>45</v>
      </c>
      <c r="B70" s="20">
        <f aca="true" t="shared" si="13" ref="B70:J70">(B60-B69)</f>
        <v>89320</v>
      </c>
      <c r="C70" s="20">
        <f t="shared" si="13"/>
        <v>156730</v>
      </c>
      <c r="D70" s="20">
        <f t="shared" si="13"/>
        <v>266260</v>
      </c>
      <c r="E70" s="20">
        <f t="shared" si="13"/>
        <v>529770</v>
      </c>
      <c r="F70" s="20">
        <f t="shared" si="13"/>
        <v>618119</v>
      </c>
      <c r="G70" s="20">
        <f>(G60-G69)</f>
        <v>800854</v>
      </c>
      <c r="H70" s="20">
        <f>(H60-H69)</f>
        <v>809380</v>
      </c>
      <c r="I70" s="20">
        <f>(I60-I69)</f>
        <v>1399730</v>
      </c>
      <c r="J70" s="20">
        <f t="shared" si="13"/>
        <v>0</v>
      </c>
      <c r="K70" s="21">
        <f t="shared" si="1"/>
        <v>4670163</v>
      </c>
    </row>
    <row r="71" ht="18">
      <c r="K71" s="34">
        <f>SUM(C70:E70)</f>
        <v>952760</v>
      </c>
    </row>
    <row r="72" spans="1:11" ht="18">
      <c r="A72" s="2" t="s">
        <v>46</v>
      </c>
      <c r="B72" s="7"/>
      <c r="C72" s="7"/>
      <c r="D72" s="7"/>
      <c r="E72" s="7"/>
      <c r="F72" s="7"/>
      <c r="G72" s="7"/>
      <c r="H72" s="7"/>
      <c r="I72" s="7"/>
      <c r="J72" s="7"/>
      <c r="K72" s="16"/>
    </row>
    <row r="73" spans="1:11" ht="18">
      <c r="A73" s="2" t="s">
        <v>47</v>
      </c>
      <c r="B73" s="16">
        <f aca="true" t="shared" si="14" ref="B73:J73">(B58-B64)</f>
        <v>89500</v>
      </c>
      <c r="C73" s="16">
        <f t="shared" si="14"/>
        <v>160000</v>
      </c>
      <c r="D73" s="16">
        <f t="shared" si="14"/>
        <v>273500</v>
      </c>
      <c r="E73" s="16">
        <f t="shared" si="14"/>
        <v>570500</v>
      </c>
      <c r="F73" s="16">
        <f t="shared" si="14"/>
        <v>678239</v>
      </c>
      <c r="G73" s="16">
        <f t="shared" si="14"/>
        <v>905934</v>
      </c>
      <c r="H73" s="16">
        <f t="shared" si="14"/>
        <v>916840</v>
      </c>
      <c r="I73" s="16">
        <f t="shared" si="14"/>
        <v>1770000</v>
      </c>
      <c r="J73" s="16">
        <f t="shared" si="14"/>
        <v>0</v>
      </c>
      <c r="K73" s="8"/>
    </row>
    <row r="74" spans="1:11" ht="18">
      <c r="A74" s="2" t="s">
        <v>48</v>
      </c>
      <c r="B74" s="16">
        <f aca="true" t="shared" si="15" ref="B74:J74">TRUNC(IF((B73&lt;=135416),54167,IF((B73&lt;=149999),(B73*0.4),IF((B73&lt;=299999),((B73*0.3)+15000),IF((B73&lt;=549999),((B73*0.2)+45000),IF((B73&lt;=833333),((B73*0.1)+100000),((B73*0.05)+141667)))))))</f>
        <v>54167</v>
      </c>
      <c r="C74" s="16">
        <f t="shared" si="15"/>
        <v>63000</v>
      </c>
      <c r="D74" s="16">
        <f t="shared" si="15"/>
        <v>97050</v>
      </c>
      <c r="E74" s="16">
        <f t="shared" si="15"/>
        <v>157050</v>
      </c>
      <c r="F74" s="16">
        <f t="shared" si="15"/>
        <v>167823</v>
      </c>
      <c r="G74" s="16">
        <f>TRUNC(IF((G73&lt;=135416),54167,IF((G73&lt;=149999),(G73*0.4),IF((G73&lt;=299999),((G73*0.3)+15000),IF((G73&lt;=549999),((G73*0.2)+45000),IF((G73&lt;=833333),((G73*0.1)+100000),((G73*0.05)+141667)))))))</f>
        <v>186963</v>
      </c>
      <c r="H74" s="16">
        <f>TRUNC(IF((H73&lt;=135416),54167,IF((H73&lt;=149999),(H73*0.4),IF((H73&lt;=299999),((H73*0.3)+15000),IF((H73&lt;=549999),((H73*0.2)+45000),IF((H73&lt;=833333),((H73*0.1)+100000),((H73*0.05)+141667)))))))</f>
        <v>187509</v>
      </c>
      <c r="I74" s="16">
        <f>TRUNC(IF((I73&lt;=135416),54167,IF((I73&lt;=149999),(I73*0.4),IF((I73&lt;=299999),((I73*0.3)+15000),IF((I73&lt;=549999),((I73*0.2)+45000),IF((I73&lt;=833333),((I73*0.1)+100000),((I73*0.05)+141667)))))))</f>
        <v>230167</v>
      </c>
      <c r="J74" s="16">
        <f t="shared" si="15"/>
        <v>54167</v>
      </c>
      <c r="K74" s="8"/>
    </row>
    <row r="75" spans="1:11" ht="18">
      <c r="A75" s="2" t="s">
        <v>49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8"/>
    </row>
    <row r="76" spans="1:11" ht="18">
      <c r="A76" s="2" t="s">
        <v>50</v>
      </c>
      <c r="B76" s="16">
        <f aca="true" t="shared" si="16" ref="B76:J76">TRUNC((((B75+1))*31667))</f>
        <v>31667</v>
      </c>
      <c r="C76" s="16">
        <f t="shared" si="16"/>
        <v>31667</v>
      </c>
      <c r="D76" s="16">
        <f t="shared" si="16"/>
        <v>31667</v>
      </c>
      <c r="E76" s="16">
        <f t="shared" si="16"/>
        <v>31667</v>
      </c>
      <c r="F76" s="16">
        <f t="shared" si="16"/>
        <v>31667</v>
      </c>
      <c r="G76" s="16">
        <f>TRUNC((((G75+1))*31667))</f>
        <v>31667</v>
      </c>
      <c r="H76" s="16">
        <f>TRUNC((((H75+1))*31667))</f>
        <v>31667</v>
      </c>
      <c r="I76" s="16">
        <f>TRUNC((((I75+1))*31667))</f>
        <v>31667</v>
      </c>
      <c r="J76" s="16">
        <f t="shared" si="16"/>
        <v>31667</v>
      </c>
      <c r="K76" s="8"/>
    </row>
    <row r="77" spans="1:11" ht="18">
      <c r="A77" s="2" t="s">
        <v>51</v>
      </c>
      <c r="B77" s="16">
        <f aca="true" t="shared" si="17" ref="B77:J77">IF(((((B73-B74)-B76))&gt;=0),(((B73-B74)-B76)),0)</f>
        <v>3666</v>
      </c>
      <c r="C77" s="16">
        <f t="shared" si="17"/>
        <v>65333</v>
      </c>
      <c r="D77" s="16">
        <f t="shared" si="17"/>
        <v>144783</v>
      </c>
      <c r="E77" s="16">
        <f t="shared" si="17"/>
        <v>381783</v>
      </c>
      <c r="F77" s="16">
        <f t="shared" si="17"/>
        <v>478749</v>
      </c>
      <c r="G77" s="16">
        <f>IF(((((G73-G74)-G76))&gt;=0),(((G73-G74)-G76)),0)</f>
        <v>687304</v>
      </c>
      <c r="H77" s="16">
        <f>IF(((((H73-H74)-H76))&gt;=0),(((H73-H74)-H76)),0)</f>
        <v>697664</v>
      </c>
      <c r="I77" s="16">
        <f>IF(((((I73-I74)-I76))&gt;=0),(((I73-I74)-I76)),0)</f>
        <v>1508166</v>
      </c>
      <c r="J77" s="16">
        <f t="shared" si="17"/>
        <v>0</v>
      </c>
      <c r="K77" s="8"/>
    </row>
    <row r="78" spans="1:11" ht="18">
      <c r="A78" s="2" t="s">
        <v>52</v>
      </c>
      <c r="B78" s="16">
        <f>ROUND(IF((B77&lt;=162500),(B77*0.05),IF((B77&lt;=275000),((B77*0.1)-8125),IF((B77&lt;=579166),((B77*0.2)-35625),IF((B77&lt;=750000),((B77*0.23)-53000),IF((B77&lt;=1500000),((B77*0.33)-128000),((B77*0.4)-233000)))))),-1)</f>
        <v>180</v>
      </c>
      <c r="C78" s="16">
        <f aca="true" t="shared" si="18" ref="C78:J78">ROUND(IF((C77&lt;=162500),(C77*0.05),IF((C77&lt;=275000),((C77*0.1)-8125),IF((C77&lt;=579166),((C77*0.2)-35625),IF((C77&lt;=750000),((C77*0.23)-53000),IF((C77&lt;=1500000),((C77*0.33)-128000),((C77*0.4)-233000)))))),-1)</f>
        <v>3270</v>
      </c>
      <c r="D78" s="16">
        <f t="shared" si="18"/>
        <v>7240</v>
      </c>
      <c r="E78" s="16">
        <f t="shared" si="18"/>
        <v>40730</v>
      </c>
      <c r="F78" s="16">
        <f t="shared" si="18"/>
        <v>60120</v>
      </c>
      <c r="G78" s="16">
        <f>ROUND(IF((G77&lt;=162500),(G77*0.05),IF((G77&lt;=275000),((G77*0.1)-8125),IF((G77&lt;=579166),((G77*0.2)-35625),IF((G77&lt;=750000),((G77*0.23)-53000),IF((G77&lt;=1500000),((G77*0.33)-128000),((G77*0.4)-233000)))))),-1)</f>
        <v>105080</v>
      </c>
      <c r="H78" s="16">
        <f>ROUND(IF((H77&lt;=162500),(H77*0.05),IF((H77&lt;=275000),((H77*0.1)-8125),IF((H77&lt;=579166),((H77*0.2)-35625),IF((H77&lt;=750000),((H77*0.23)-53000),IF((H77&lt;=1500000),((H77*0.33)-128000),((H77*0.4)-233000)))))),-1)</f>
        <v>107460</v>
      </c>
      <c r="I78" s="16">
        <f>ROUND(IF((I77&lt;=162500),(I77*0.05),IF((I77&lt;=275000),((I77*0.1)-8125),IF((I77&lt;=579166),((I77*0.2)-35625),IF((I77&lt;=750000),((I77*0.23)-53000),IF((I77&lt;=1500000),((I77*0.33)-128000),((I77*0.4)-233000)))))),-1)</f>
        <v>370270</v>
      </c>
      <c r="J78" s="16">
        <f t="shared" si="18"/>
        <v>0</v>
      </c>
      <c r="K78" s="8"/>
    </row>
    <row r="79" spans="1:11" ht="18">
      <c r="A79" s="2" t="s">
        <v>53</v>
      </c>
      <c r="B79" s="16">
        <v>1</v>
      </c>
      <c r="C79" s="16">
        <v>1</v>
      </c>
      <c r="D79" s="16">
        <v>1</v>
      </c>
      <c r="E79" s="16">
        <v>1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8"/>
    </row>
    <row r="80" spans="1:11" ht="18">
      <c r="A80" s="2" t="s">
        <v>54</v>
      </c>
      <c r="B80" s="16">
        <f aca="true" t="shared" si="19" ref="B80:J80">SUM(B52:B56)+B48-B57</f>
        <v>89500</v>
      </c>
      <c r="C80" s="16">
        <f>SUM(C52:C56)+C48-C57</f>
        <v>160000</v>
      </c>
      <c r="D80" s="16">
        <f>SUM(D52:D56)+D48-D57</f>
        <v>273500</v>
      </c>
      <c r="E80" s="16">
        <f>SUM(E52:E56)+E48-E57</f>
        <v>570500</v>
      </c>
      <c r="F80" s="16">
        <f t="shared" si="19"/>
        <v>741500</v>
      </c>
      <c r="G80" s="16">
        <f t="shared" si="19"/>
        <v>999500</v>
      </c>
      <c r="H80" s="16">
        <f t="shared" si="19"/>
        <v>1020000</v>
      </c>
      <c r="I80" s="16">
        <f t="shared" si="19"/>
        <v>1770000</v>
      </c>
      <c r="J80" s="16">
        <f t="shared" si="19"/>
        <v>0</v>
      </c>
      <c r="K80" s="8"/>
    </row>
    <row r="81" spans="1:11" ht="18">
      <c r="A81" s="2" t="s">
        <v>55</v>
      </c>
      <c r="B81" s="16">
        <f aca="true" t="shared" si="20" ref="B81:J81">ROUND((((((B80))/25)/8)*1.25),0)</f>
        <v>559</v>
      </c>
      <c r="C81" s="16">
        <f t="shared" si="20"/>
        <v>1000</v>
      </c>
      <c r="D81" s="16">
        <f t="shared" si="20"/>
        <v>1709</v>
      </c>
      <c r="E81" s="16">
        <f t="shared" si="20"/>
        <v>3566</v>
      </c>
      <c r="F81" s="16">
        <f t="shared" si="20"/>
        <v>4634</v>
      </c>
      <c r="G81" s="16">
        <f>ROUND((((((G80))/25)/8)*1.25),0)</f>
        <v>6247</v>
      </c>
      <c r="H81" s="16">
        <f>ROUND((((((H80))/25)/8)*1.25),0)</f>
        <v>6375</v>
      </c>
      <c r="I81" s="16">
        <f>ROUND((((((I80))/25)/8)*1.25),0)</f>
        <v>11063</v>
      </c>
      <c r="J81" s="16">
        <f t="shared" si="20"/>
        <v>0</v>
      </c>
      <c r="K81" s="8"/>
    </row>
    <row r="82" spans="1:11" ht="18">
      <c r="A82" s="2" t="s">
        <v>56</v>
      </c>
      <c r="B82" s="16">
        <f aca="true" t="shared" si="21" ref="B82:J82">ROUND((((((B80))/25)/8)*1.5),0)</f>
        <v>671</v>
      </c>
      <c r="C82" s="16">
        <f t="shared" si="21"/>
        <v>1200</v>
      </c>
      <c r="D82" s="16">
        <f t="shared" si="21"/>
        <v>2051</v>
      </c>
      <c r="E82" s="16">
        <f t="shared" si="21"/>
        <v>4279</v>
      </c>
      <c r="F82" s="16">
        <f t="shared" si="21"/>
        <v>5561</v>
      </c>
      <c r="G82" s="16">
        <f t="shared" si="21"/>
        <v>7496</v>
      </c>
      <c r="H82" s="16">
        <f t="shared" si="21"/>
        <v>7650</v>
      </c>
      <c r="I82" s="16">
        <f t="shared" si="21"/>
        <v>13275</v>
      </c>
      <c r="J82" s="16">
        <f t="shared" si="21"/>
        <v>0</v>
      </c>
      <c r="K82" s="8"/>
    </row>
    <row r="83" spans="1:11" ht="17.25">
      <c r="A83" s="2" t="s">
        <v>57</v>
      </c>
      <c r="B83" s="7"/>
      <c r="C83" s="7"/>
      <c r="D83" s="7"/>
      <c r="E83" s="7"/>
      <c r="F83" s="8"/>
      <c r="G83" s="8"/>
      <c r="H83" s="8"/>
      <c r="I83" s="8"/>
      <c r="J83" s="7"/>
      <c r="K83" s="8"/>
    </row>
    <row r="84" spans="1:11" ht="17.25">
      <c r="A84" s="1"/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7.25">
      <c r="A85" s="31" t="s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9" ht="17.25">
      <c r="B86" s="38" t="s">
        <v>83</v>
      </c>
      <c r="F86" s="28"/>
      <c r="G86" s="28"/>
      <c r="H86" s="28"/>
      <c r="I86" s="28"/>
    </row>
    <row r="87" spans="1:12" ht="17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5"/>
    </row>
    <row r="88" spans="1:11" ht="17.25">
      <c r="A88" s="1"/>
      <c r="B88" s="1"/>
      <c r="C88" s="1"/>
      <c r="D88" s="1"/>
      <c r="E88" s="1"/>
      <c r="F88" s="1"/>
      <c r="G88" s="1"/>
      <c r="H88" s="1"/>
      <c r="I88" s="1"/>
      <c r="J88" s="1"/>
      <c r="K88" s="27"/>
    </row>
    <row r="89" spans="1:11" ht="17.25">
      <c r="A89" s="32"/>
      <c r="B89" s="33"/>
      <c r="C89" s="33"/>
      <c r="D89" s="33"/>
      <c r="E89" s="24"/>
      <c r="F89" s="25"/>
      <c r="G89" s="25"/>
      <c r="H89" s="25"/>
      <c r="I89" s="25"/>
      <c r="J89" s="25"/>
      <c r="K89" s="25"/>
    </row>
    <row r="90" spans="1:11" ht="17.25">
      <c r="A90" s="32"/>
      <c r="B90" s="33"/>
      <c r="C90" s="33"/>
      <c r="D90" s="33"/>
      <c r="E90" s="24"/>
      <c r="F90" s="25"/>
      <c r="G90" s="25"/>
      <c r="H90" s="25"/>
      <c r="I90" s="25"/>
      <c r="J90" s="25"/>
      <c r="K90" s="25"/>
    </row>
    <row r="91" spans="1:11" ht="17.25">
      <c r="A91" s="32"/>
      <c r="B91" s="33"/>
      <c r="C91" s="33"/>
      <c r="D91" s="33"/>
      <c r="E91" s="24"/>
      <c r="F91" s="25"/>
      <c r="G91" s="25"/>
      <c r="H91" s="25"/>
      <c r="I91" s="25"/>
      <c r="J91" s="25"/>
      <c r="K91" s="25"/>
    </row>
    <row r="92" spans="1:11" ht="17.25">
      <c r="A92" s="1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7.25">
      <c r="A93" s="1"/>
      <c r="B93" s="33"/>
      <c r="C93" s="33"/>
      <c r="D93" s="33"/>
      <c r="E93" s="1"/>
      <c r="F93" s="1"/>
      <c r="G93" s="1"/>
      <c r="H93" s="1"/>
      <c r="I93" s="1"/>
      <c r="J93" s="1"/>
      <c r="K93" s="25"/>
    </row>
    <row r="94" spans="1:11" ht="17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7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7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7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7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7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7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7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7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7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7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7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7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7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7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7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7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7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7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7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7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7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7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7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7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7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7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7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7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7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7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7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7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7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7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7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7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7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7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7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7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7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7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7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7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7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7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7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7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7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7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7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7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7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7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7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7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7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7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7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7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7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7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7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7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7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7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7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7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7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7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7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7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7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7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7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7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7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7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7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7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7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7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7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7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7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7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7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7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7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7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7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7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7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7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7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7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7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7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7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7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</sheetData>
  <printOptions/>
  <pageMargins left="0.7874015748031497" right="0.78740157480315" top="0.984251968503937" bottom="0.984251968503937" header="0.5118110236220472" footer="0.5118110236220472"/>
  <pageSetup horizontalDpi="600" verticalDpi="600" orientation="portrait" paperSize="9" scale="75" r:id="rId3"/>
  <headerFooter alignWithMargins="0">
    <oddHeader>&amp;L&amp;P&amp;C&amp;D&amp;R&amp;F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hitoshi tanaka</cp:lastModifiedBy>
  <cp:lastPrinted>2007-03-27T05:49:19Z</cp:lastPrinted>
  <dcterms:created xsi:type="dcterms:W3CDTF">1997-12-13T12:42:58Z</dcterms:created>
  <dcterms:modified xsi:type="dcterms:W3CDTF">2009-10-01T04:59:10Z</dcterms:modified>
  <cp:category/>
  <cp:version/>
  <cp:contentType/>
  <cp:contentStatus/>
</cp:coreProperties>
</file>