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投資計画" sheetId="1" r:id="rId1"/>
  </sheets>
  <definedNames>
    <definedName name="_xlnm.Print_Area" localSheetId="0">'投資計画'!$J$1:$R$85</definedName>
  </definedNames>
  <calcPr fullCalcOnLoad="1"/>
</workbook>
</file>

<file path=xl/comments1.xml><?xml version="1.0" encoding="utf-8"?>
<comments xmlns="http://schemas.openxmlformats.org/spreadsheetml/2006/main">
  <authors>
    <author>TNK2</author>
  </authors>
  <commentList>
    <comment ref="B62" authorId="0">
      <text>
        <r>
          <rPr>
            <sz val="9"/>
            <rFont val="ＭＳ Ｐゴシック"/>
            <family val="3"/>
          </rPr>
          <t xml:space="preserve">２年度以降は半減
</t>
        </r>
      </text>
    </comment>
    <comment ref="B61" authorId="0">
      <text>
        <r>
          <rPr>
            <sz val="9"/>
            <rFont val="ＭＳ Ｐゴシック"/>
            <family val="3"/>
          </rPr>
          <t xml:space="preserve">商品の６０％
</t>
        </r>
      </text>
    </comment>
    <comment ref="B60" authorId="0">
      <text>
        <r>
          <rPr>
            <sz val="9"/>
            <rFont val="ＭＳ Ｐゴシック"/>
            <family val="3"/>
          </rPr>
          <t xml:space="preserve">技術売上の１５％
</t>
        </r>
      </text>
    </comment>
    <comment ref="B59" authorId="0">
      <text>
        <r>
          <rPr>
            <sz val="9"/>
            <rFont val="ＭＳ Ｐゴシック"/>
            <family val="3"/>
          </rPr>
          <t xml:space="preserve">経営者＋技術者＋アシステント　　３％ＵＰ
</t>
        </r>
      </text>
    </comment>
    <comment ref="B57" authorId="0">
      <text>
        <r>
          <rPr>
            <sz val="9"/>
            <rFont val="ＭＳ Ｐゴシック"/>
            <family val="3"/>
          </rPr>
          <t xml:space="preserve">入力
</t>
        </r>
      </text>
    </comment>
    <comment ref="F56" authorId="0">
      <text>
        <r>
          <rPr>
            <b/>
            <sz val="9"/>
            <rFont val="ＭＳ Ｐゴシック"/>
            <family val="3"/>
          </rPr>
          <t xml:space="preserve">５％ＵＰ
</t>
        </r>
      </text>
    </comment>
    <comment ref="E56" authorId="0">
      <text>
        <r>
          <rPr>
            <sz val="9"/>
            <rFont val="ＭＳ Ｐゴシック"/>
            <family val="3"/>
          </rPr>
          <t xml:space="preserve">５％ＵＰ
</t>
        </r>
      </text>
    </comment>
    <comment ref="B56" authorId="0">
      <text>
        <r>
          <rPr>
            <b/>
            <sz val="9"/>
            <rFont val="ＭＳ Ｐゴシック"/>
            <family val="3"/>
          </rPr>
          <t>年間売上高の引用</t>
        </r>
      </text>
    </comment>
    <comment ref="B76" authorId="0">
      <text>
        <r>
          <rPr>
            <sz val="9"/>
            <rFont val="ＭＳ Ｐゴシック"/>
            <family val="3"/>
          </rPr>
          <t xml:space="preserve">随時計算
</t>
        </r>
      </text>
    </comment>
  </commentList>
</comments>
</file>

<file path=xl/sharedStrings.xml><?xml version="1.0" encoding="utf-8"?>
<sst xmlns="http://schemas.openxmlformats.org/spreadsheetml/2006/main" count="124" uniqueCount="85">
  <si>
    <t>設備費</t>
  </si>
  <si>
    <t>什器備品</t>
  </si>
  <si>
    <t>諸経費</t>
  </si>
  <si>
    <t>支払利息</t>
  </si>
  <si>
    <t>自己資金</t>
  </si>
  <si>
    <t>１．　投資計画</t>
  </si>
  <si>
    <t>初年度</t>
  </si>
  <si>
    <t>２年度</t>
  </si>
  <si>
    <t>３年度</t>
  </si>
  <si>
    <t>売上高</t>
  </si>
  <si>
    <t>費用</t>
  </si>
  <si>
    <t>広告宣伝費</t>
  </si>
  <si>
    <t>家賃</t>
  </si>
  <si>
    <t>減価償却費</t>
  </si>
  <si>
    <t>支払利息</t>
  </si>
  <si>
    <t>その他経費</t>
  </si>
  <si>
    <t>収益</t>
  </si>
  <si>
    <t>費用</t>
  </si>
  <si>
    <t>経常利益</t>
  </si>
  <si>
    <t>税引後利益</t>
  </si>
  <si>
    <t>減価償却費</t>
  </si>
  <si>
    <t>キャッシュフロー</t>
  </si>
  <si>
    <t>期首借入残</t>
  </si>
  <si>
    <t>借入金返済</t>
  </si>
  <si>
    <t>繰越金</t>
  </si>
  <si>
    <t>繰越金累計</t>
  </si>
  <si>
    <t>収益</t>
  </si>
  <si>
    <t>人件費</t>
  </si>
  <si>
    <t>費用合計</t>
  </si>
  <si>
    <t>経常利益</t>
  </si>
  <si>
    <t>顧客数</t>
  </si>
  <si>
    <t>平均単価</t>
  </si>
  <si>
    <t>営業日</t>
  </si>
  <si>
    <t>月数</t>
  </si>
  <si>
    <t xml:space="preserve">新規出店シュミレ－ション  </t>
  </si>
  <si>
    <t>シュミレ－ションを考えてみます。</t>
  </si>
  <si>
    <t>賃借坪数</t>
  </si>
  <si>
    <t>万円</t>
  </si>
  <si>
    <t>内装坪数</t>
  </si>
  <si>
    <t>内装費</t>
  </si>
  <si>
    <t>入居保証金</t>
  </si>
  <si>
    <t>人件費</t>
  </si>
  <si>
    <t>人件費</t>
  </si>
  <si>
    <t>人数</t>
  </si>
  <si>
    <t>（技術者）</t>
  </si>
  <si>
    <t>（アシスタント）</t>
  </si>
  <si>
    <t>年収</t>
  </si>
  <si>
    <t>人件費</t>
  </si>
  <si>
    <t>（経営者）</t>
  </si>
  <si>
    <t>賃借坪数</t>
  </si>
  <si>
    <t>月数</t>
  </si>
  <si>
    <t>家賃</t>
  </si>
  <si>
    <t>減価償却費</t>
  </si>
  <si>
    <t>取得価額</t>
  </si>
  <si>
    <t>耐用年数</t>
  </si>
  <si>
    <t>(内装）</t>
  </si>
  <si>
    <t>(設備什器）</t>
  </si>
  <si>
    <t>１日平均顧客数 x 平均単価 x 月間営業日数</t>
  </si>
  <si>
    <t>技術売上</t>
  </si>
  <si>
    <t>千円</t>
  </si>
  <si>
    <t>坪単価(千)</t>
  </si>
  <si>
    <r>
      <t>商品仕入原価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 xml:space="preserve"> .60%)</t>
    </r>
  </si>
  <si>
    <r>
      <t xml:space="preserve">材料費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％）</t>
    </r>
  </si>
  <si>
    <t>所得税・住民税</t>
  </si>
  <si>
    <t>店舗は、都心の賃貸ビル　　　</t>
  </si>
  <si>
    <t>坪</t>
  </si>
  <si>
    <t>椅子は</t>
  </si>
  <si>
    <t>整髪用</t>
  </si>
  <si>
    <t>台</t>
  </si>
  <si>
    <t>洗髪用</t>
  </si>
  <si>
    <t>構成比</t>
  </si>
  <si>
    <t>出店準備費</t>
  </si>
  <si>
    <t>１－サロン</t>
  </si>
  <si>
    <t>合計</t>
  </si>
  <si>
    <t>営業時間</t>
  </si>
  <si>
    <t>午前１０時</t>
  </si>
  <si>
    <t>～</t>
  </si>
  <si>
    <t>午後　８時</t>
  </si>
  <si>
    <t>３．　年間売上高予測</t>
  </si>
  <si>
    <t>４．　調達資金</t>
  </si>
  <si>
    <t>事業貸付（設備資金３．４％、１0年）</t>
  </si>
  <si>
    <t>表１　　見積損益計算書（単位：千円）</t>
  </si>
  <si>
    <t>商品売上</t>
  </si>
  <si>
    <t>表２　　資金収支表（単位：千円）</t>
  </si>
  <si>
    <t>２．　前提条件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</si>
</sst>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quotePrefix="1">
      <alignment/>
    </xf>
    <xf numFmtId="38" fontId="0" fillId="0" borderId="0" xfId="16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0" borderId="0" xfId="0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0" borderId="0" xfId="0" applyAlignment="1">
      <alignment horizontal="right"/>
    </xf>
    <xf numFmtId="38" fontId="0" fillId="0" borderId="0" xfId="16" applyAlignment="1" quotePrefix="1">
      <alignment/>
    </xf>
    <xf numFmtId="3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Font="1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8" fontId="0" fillId="0" borderId="21" xfId="16" applyBorder="1" applyAlignment="1">
      <alignment/>
    </xf>
    <xf numFmtId="38" fontId="0" fillId="0" borderId="22" xfId="16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38" fontId="0" fillId="0" borderId="25" xfId="16" applyBorder="1" applyAlignment="1">
      <alignment/>
    </xf>
    <xf numFmtId="0" fontId="0" fillId="0" borderId="18" xfId="0" applyFont="1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  <xf numFmtId="0" fontId="0" fillId="0" borderId="0" xfId="0" applyAlignment="1" quotePrefix="1">
      <alignment horizontal="left"/>
    </xf>
    <xf numFmtId="176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38" fontId="0" fillId="0" borderId="28" xfId="16" applyBorder="1" applyAlignment="1">
      <alignment/>
    </xf>
    <xf numFmtId="38" fontId="0" fillId="0" borderId="29" xfId="16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16" applyBorder="1" applyAlignment="1">
      <alignment/>
    </xf>
    <xf numFmtId="38" fontId="0" fillId="0" borderId="32" xfId="16" applyBorder="1" applyAlignment="1">
      <alignment/>
    </xf>
    <xf numFmtId="38" fontId="0" fillId="0" borderId="33" xfId="16" applyBorder="1" applyAlignment="1">
      <alignment/>
    </xf>
    <xf numFmtId="38" fontId="0" fillId="0" borderId="34" xfId="16" applyBorder="1" applyAlignment="1">
      <alignment/>
    </xf>
    <xf numFmtId="38" fontId="0" fillId="0" borderId="35" xfId="16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 quotePrefix="1">
      <alignment horizontal="left"/>
    </xf>
    <xf numFmtId="176" fontId="0" fillId="0" borderId="22" xfId="15" applyNumberFormat="1" applyBorder="1" applyAlignment="1">
      <alignment/>
    </xf>
    <xf numFmtId="0" fontId="0" fillId="0" borderId="44" xfId="0" applyBorder="1" applyAlignment="1" quotePrefix="1">
      <alignment horizontal="center"/>
    </xf>
    <xf numFmtId="38" fontId="0" fillId="0" borderId="45" xfId="16" applyBorder="1" applyAlignment="1">
      <alignment/>
    </xf>
    <xf numFmtId="38" fontId="0" fillId="0" borderId="46" xfId="16" applyBorder="1" applyAlignment="1">
      <alignment/>
    </xf>
    <xf numFmtId="38" fontId="0" fillId="0" borderId="47" xfId="16" applyBorder="1" applyAlignment="1">
      <alignment/>
    </xf>
    <xf numFmtId="38" fontId="0" fillId="0" borderId="48" xfId="16" applyBorder="1" applyAlignment="1">
      <alignment/>
    </xf>
    <xf numFmtId="38" fontId="0" fillId="0" borderId="49" xfId="16" applyBorder="1" applyAlignment="1">
      <alignment/>
    </xf>
    <xf numFmtId="0" fontId="0" fillId="0" borderId="43" xfId="0" applyBorder="1" applyAlignment="1" quotePrefix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" xfId="0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41" xfId="0" applyFont="1" applyBorder="1" applyAlignment="1" quotePrefix="1">
      <alignment horizontal="right"/>
    </xf>
    <xf numFmtId="0" fontId="2" fillId="0" borderId="0" xfId="0" applyFont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3"/>
  <sheetViews>
    <sheetView tabSelected="1" workbookViewId="0" topLeftCell="A65">
      <selection activeCell="D13" sqref="D13"/>
    </sheetView>
  </sheetViews>
  <sheetFormatPr defaultColWidth="9.00390625" defaultRowHeight="13.5"/>
  <cols>
    <col min="2" max="2" width="19.50390625" style="0" customWidth="1"/>
    <col min="3" max="3" width="11.625" style="0" customWidth="1"/>
    <col min="4" max="4" width="10.00390625" style="0" customWidth="1"/>
    <col min="7" max="7" width="9.875" style="0" bestFit="1" customWidth="1"/>
    <col min="11" max="11" width="14.00390625" style="0" customWidth="1"/>
    <col min="12" max="12" width="11.25390625" style="0" customWidth="1"/>
    <col min="14" max="14" width="11.25390625" style="0" customWidth="1"/>
    <col min="15" max="15" width="10.625" style="0" customWidth="1"/>
    <col min="18" max="18" width="9.875" style="0" customWidth="1"/>
  </cols>
  <sheetData>
    <row r="1" spans="2:5" ht="26.25" customHeight="1">
      <c r="B1" s="78" t="s">
        <v>34</v>
      </c>
      <c r="C1" s="5"/>
      <c r="D1" s="6"/>
      <c r="E1" s="6"/>
    </row>
    <row r="3" spans="2:3" ht="18.75" customHeight="1">
      <c r="B3" s="45" t="s">
        <v>72</v>
      </c>
      <c r="C3" s="9"/>
    </row>
    <row r="4" ht="13.5" customHeight="1">
      <c r="B4" t="s">
        <v>35</v>
      </c>
    </row>
    <row r="5" spans="2:3" ht="16.5" customHeight="1">
      <c r="B5" s="7" t="s">
        <v>5</v>
      </c>
      <c r="C5" s="8"/>
    </row>
    <row r="6" spans="4:5" ht="13.5">
      <c r="D6" s="20" t="s">
        <v>36</v>
      </c>
      <c r="E6" s="20" t="s">
        <v>37</v>
      </c>
    </row>
    <row r="7" spans="2:17" ht="13.5">
      <c r="B7" t="s">
        <v>40</v>
      </c>
      <c r="D7">
        <v>30</v>
      </c>
      <c r="E7">
        <v>25</v>
      </c>
      <c r="G7" s="2">
        <f>D7*E7*10</f>
        <v>7500</v>
      </c>
      <c r="H7" t="s">
        <v>59</v>
      </c>
      <c r="P7" s="2">
        <f>M7*N7*10</f>
        <v>0</v>
      </c>
      <c r="Q7" t="s">
        <v>59</v>
      </c>
    </row>
    <row r="8" spans="4:16" ht="13.5">
      <c r="D8" t="s">
        <v>38</v>
      </c>
      <c r="E8" s="20" t="s">
        <v>37</v>
      </c>
      <c r="G8" s="2"/>
      <c r="P8" s="2"/>
    </row>
    <row r="9" spans="2:17" ht="13.5">
      <c r="B9" t="s">
        <v>39</v>
      </c>
      <c r="D9">
        <v>30</v>
      </c>
      <c r="E9">
        <v>30</v>
      </c>
      <c r="G9" s="2">
        <f>D9*E9*10</f>
        <v>9000</v>
      </c>
      <c r="H9" t="s">
        <v>59</v>
      </c>
      <c r="P9" s="2">
        <f>M9*N9*10</f>
        <v>0</v>
      </c>
      <c r="Q9" t="s">
        <v>59</v>
      </c>
    </row>
    <row r="10" spans="7:16" ht="13.5">
      <c r="G10" s="2"/>
      <c r="P10" s="2"/>
    </row>
    <row r="11" spans="2:17" ht="13.5">
      <c r="B11" t="s">
        <v>0</v>
      </c>
      <c r="G11" s="2">
        <v>4000</v>
      </c>
      <c r="H11" t="s">
        <v>59</v>
      </c>
      <c r="P11" s="2">
        <v>4000</v>
      </c>
      <c r="Q11" t="s">
        <v>59</v>
      </c>
    </row>
    <row r="12" spans="7:16" ht="13.5">
      <c r="G12" s="2"/>
      <c r="P12" s="2"/>
    </row>
    <row r="13" spans="2:17" ht="13.5">
      <c r="B13" t="s">
        <v>1</v>
      </c>
      <c r="G13" s="2">
        <v>2000</v>
      </c>
      <c r="H13" t="s">
        <v>59</v>
      </c>
      <c r="P13" s="2">
        <v>2000</v>
      </c>
      <c r="Q13" t="s">
        <v>59</v>
      </c>
    </row>
    <row r="14" spans="7:16" ht="13.5">
      <c r="G14" s="2"/>
      <c r="P14" s="2"/>
    </row>
    <row r="15" spans="2:17" ht="13.5">
      <c r="B15" s="74" t="s">
        <v>71</v>
      </c>
      <c r="C15" s="3"/>
      <c r="D15" s="3"/>
      <c r="E15" s="3"/>
      <c r="F15" s="3"/>
      <c r="G15" s="4">
        <v>1000</v>
      </c>
      <c r="H15" t="s">
        <v>59</v>
      </c>
      <c r="P15" s="4">
        <v>1000</v>
      </c>
      <c r="Q15" t="s">
        <v>59</v>
      </c>
    </row>
    <row r="16" spans="7:16" ht="13.5">
      <c r="G16" s="2"/>
      <c r="P16" s="2"/>
    </row>
    <row r="17" spans="2:17" ht="13.5">
      <c r="B17" t="s">
        <v>73</v>
      </c>
      <c r="G17" s="2">
        <f>SUM(G7:G16)</f>
        <v>23500</v>
      </c>
      <c r="H17" t="s">
        <v>59</v>
      </c>
      <c r="P17" s="2">
        <f>SUM(P7:P16)</f>
        <v>7000</v>
      </c>
      <c r="Q17" t="s">
        <v>59</v>
      </c>
    </row>
    <row r="19" spans="2:3" ht="16.5" customHeight="1">
      <c r="B19" s="75" t="s">
        <v>84</v>
      </c>
      <c r="C19" s="8"/>
    </row>
    <row r="21" spans="2:6" ht="13.5">
      <c r="B21" s="43" t="s">
        <v>64</v>
      </c>
      <c r="E21">
        <v>30</v>
      </c>
      <c r="F21" t="s">
        <v>65</v>
      </c>
    </row>
    <row r="23" spans="2:17" ht="13.5">
      <c r="B23" t="s">
        <v>66</v>
      </c>
      <c r="C23" t="s">
        <v>67</v>
      </c>
      <c r="D23">
        <v>8</v>
      </c>
      <c r="E23" t="s">
        <v>68</v>
      </c>
      <c r="F23" t="s">
        <v>69</v>
      </c>
      <c r="G23">
        <v>3</v>
      </c>
      <c r="H23" t="s">
        <v>68</v>
      </c>
      <c r="P23">
        <v>2</v>
      </c>
      <c r="Q23" t="s">
        <v>68</v>
      </c>
    </row>
    <row r="25" spans="2:5" ht="13.5">
      <c r="B25" s="43" t="s">
        <v>74</v>
      </c>
      <c r="C25" t="s">
        <v>75</v>
      </c>
      <c r="D25" t="s">
        <v>76</v>
      </c>
      <c r="E25" t="s">
        <v>77</v>
      </c>
    </row>
    <row r="26" spans="4:5" ht="13.5">
      <c r="D26" s="20" t="s">
        <v>46</v>
      </c>
      <c r="E26" s="20" t="s">
        <v>43</v>
      </c>
    </row>
    <row r="27" spans="2:17" ht="13.5">
      <c r="B27" t="s">
        <v>47</v>
      </c>
      <c r="C27" t="s">
        <v>48</v>
      </c>
      <c r="D27" s="20">
        <v>500</v>
      </c>
      <c r="E27" s="20">
        <v>1</v>
      </c>
      <c r="G27" s="2">
        <f>D27*E27*10</f>
        <v>5000</v>
      </c>
      <c r="H27" t="s">
        <v>59</v>
      </c>
      <c r="P27" s="2">
        <f>M27*N27*10</f>
        <v>0</v>
      </c>
      <c r="Q27" t="s">
        <v>59</v>
      </c>
    </row>
    <row r="28" spans="2:17" ht="13.5">
      <c r="B28" t="s">
        <v>41</v>
      </c>
      <c r="C28" t="s">
        <v>44</v>
      </c>
      <c r="D28">
        <v>300</v>
      </c>
      <c r="E28">
        <v>2</v>
      </c>
      <c r="G28" s="2">
        <f>D28*E28*10</f>
        <v>6000</v>
      </c>
      <c r="H28" t="s">
        <v>59</v>
      </c>
      <c r="P28" s="2">
        <f>M28*N28*10</f>
        <v>0</v>
      </c>
      <c r="Q28" t="s">
        <v>59</v>
      </c>
    </row>
    <row r="29" spans="2:17" ht="13.5">
      <c r="B29" t="s">
        <v>42</v>
      </c>
      <c r="C29" t="s">
        <v>45</v>
      </c>
      <c r="D29">
        <v>200</v>
      </c>
      <c r="E29">
        <v>3</v>
      </c>
      <c r="G29" s="2">
        <f>D29*E29*10</f>
        <v>6000</v>
      </c>
      <c r="H29" t="s">
        <v>59</v>
      </c>
      <c r="P29" s="2">
        <f>M29*N29*10</f>
        <v>0</v>
      </c>
      <c r="Q29" t="s">
        <v>59</v>
      </c>
    </row>
    <row r="30" spans="4:16" ht="13.5">
      <c r="D30" t="s">
        <v>49</v>
      </c>
      <c r="E30" t="s">
        <v>60</v>
      </c>
      <c r="F30" t="s">
        <v>50</v>
      </c>
      <c r="G30" s="2"/>
      <c r="P30" s="2"/>
    </row>
    <row r="31" spans="2:17" ht="13.5">
      <c r="B31" t="s">
        <v>51</v>
      </c>
      <c r="D31">
        <v>30</v>
      </c>
      <c r="E31">
        <v>16</v>
      </c>
      <c r="F31">
        <v>12</v>
      </c>
      <c r="G31" s="2">
        <f>D31*E31*F31</f>
        <v>5760</v>
      </c>
      <c r="H31" t="s">
        <v>59</v>
      </c>
      <c r="P31" s="2">
        <f>M31*N31*O31</f>
        <v>0</v>
      </c>
      <c r="Q31" t="s">
        <v>59</v>
      </c>
    </row>
    <row r="32" spans="7:16" ht="13.5">
      <c r="G32" s="2"/>
      <c r="P32" s="2"/>
    </row>
    <row r="33" spans="2:17" ht="13.5">
      <c r="B33" t="s">
        <v>2</v>
      </c>
      <c r="G33" s="2">
        <v>3000</v>
      </c>
      <c r="H33" t="s">
        <v>59</v>
      </c>
      <c r="P33" s="2">
        <v>2000</v>
      </c>
      <c r="Q33" t="s">
        <v>59</v>
      </c>
    </row>
    <row r="34" spans="7:16" ht="13.5">
      <c r="G34" s="2"/>
      <c r="P34" s="2"/>
    </row>
    <row r="35" spans="2:17" ht="13.5">
      <c r="B35" t="s">
        <v>3</v>
      </c>
      <c r="D35" s="44">
        <v>0.034</v>
      </c>
      <c r="G35" s="2">
        <v>646</v>
      </c>
      <c r="H35" t="s">
        <v>59</v>
      </c>
      <c r="P35" s="2">
        <v>600</v>
      </c>
      <c r="Q35" t="s">
        <v>59</v>
      </c>
    </row>
    <row r="36" spans="4:16" ht="13.5">
      <c r="D36" t="s">
        <v>53</v>
      </c>
      <c r="E36" t="s">
        <v>54</v>
      </c>
      <c r="G36" s="2"/>
      <c r="P36" s="2"/>
    </row>
    <row r="37" spans="2:17" ht="13.5">
      <c r="B37" t="s">
        <v>52</v>
      </c>
      <c r="C37" t="s">
        <v>55</v>
      </c>
      <c r="D37" s="22">
        <f>G9</f>
        <v>9000</v>
      </c>
      <c r="E37">
        <v>10</v>
      </c>
      <c r="G37" s="2">
        <f>D37*0.9/10</f>
        <v>810</v>
      </c>
      <c r="H37" t="s">
        <v>59</v>
      </c>
      <c r="P37" s="2">
        <f>M37*0.9/10</f>
        <v>0</v>
      </c>
      <c r="Q37" t="s">
        <v>59</v>
      </c>
    </row>
    <row r="38" spans="3:17" ht="13.5">
      <c r="C38" t="s">
        <v>56</v>
      </c>
      <c r="D38" s="22">
        <f>G11+G13</f>
        <v>6000</v>
      </c>
      <c r="E38">
        <v>5</v>
      </c>
      <c r="G38" s="2">
        <f>D38*0.9/10</f>
        <v>540</v>
      </c>
      <c r="H38" t="s">
        <v>59</v>
      </c>
      <c r="P38" s="2">
        <f>M38*0.9/10</f>
        <v>0</v>
      </c>
      <c r="Q38" t="s">
        <v>59</v>
      </c>
    </row>
    <row r="40" spans="2:3" ht="16.5" customHeight="1">
      <c r="B40" s="75" t="s">
        <v>78</v>
      </c>
      <c r="C40" s="8"/>
    </row>
    <row r="42" ht="13.5">
      <c r="B42" s="1" t="s">
        <v>57</v>
      </c>
    </row>
    <row r="44" spans="2:16" ht="13.5">
      <c r="B44" s="20" t="s">
        <v>31</v>
      </c>
      <c r="C44" s="20" t="s">
        <v>30</v>
      </c>
      <c r="D44" s="20" t="s">
        <v>32</v>
      </c>
      <c r="E44" s="20" t="s">
        <v>33</v>
      </c>
      <c r="G44" s="2"/>
      <c r="P44" s="2"/>
    </row>
    <row r="45" spans="2:17" ht="13.5">
      <c r="B45" s="21">
        <v>7000</v>
      </c>
      <c r="C45">
        <v>22</v>
      </c>
      <c r="D45">
        <v>25</v>
      </c>
      <c r="E45">
        <v>12</v>
      </c>
      <c r="G45" s="2">
        <f>(B45*C45*D45*E45)/1000</f>
        <v>46200</v>
      </c>
      <c r="H45" t="s">
        <v>59</v>
      </c>
      <c r="P45" s="2">
        <f>(K45*L45*M45*N45)/1000</f>
        <v>0</v>
      </c>
      <c r="Q45" t="s">
        <v>59</v>
      </c>
    </row>
    <row r="46" spans="2:16" ht="13.5">
      <c r="B46" s="1"/>
      <c r="G46" s="2"/>
      <c r="P46" s="2"/>
    </row>
    <row r="47" spans="2:16" ht="16.5" customHeight="1">
      <c r="B47" s="75" t="s">
        <v>79</v>
      </c>
      <c r="C47" s="8"/>
      <c r="G47" s="2"/>
      <c r="P47" s="2"/>
    </row>
    <row r="48" spans="7:16" ht="13.5">
      <c r="G48" s="2"/>
      <c r="P48" s="2"/>
    </row>
    <row r="49" spans="2:17" ht="13.5">
      <c r="B49" s="43" t="s">
        <v>80</v>
      </c>
      <c r="G49" s="2">
        <v>20000</v>
      </c>
      <c r="H49" t="s">
        <v>59</v>
      </c>
      <c r="P49" s="2">
        <v>20000</v>
      </c>
      <c r="Q49" t="s">
        <v>59</v>
      </c>
    </row>
    <row r="50" spans="7:16" ht="13.5">
      <c r="G50" s="2"/>
      <c r="P50" s="2"/>
    </row>
    <row r="51" spans="2:17" ht="13.5">
      <c r="B51" t="s">
        <v>4</v>
      </c>
      <c r="G51" s="2">
        <v>5000</v>
      </c>
      <c r="H51" t="s">
        <v>59</v>
      </c>
      <c r="P51" s="2">
        <v>5000</v>
      </c>
      <c r="Q51" t="s">
        <v>59</v>
      </c>
    </row>
    <row r="53" spans="2:5" ht="15" thickBot="1">
      <c r="B53" s="76" t="s">
        <v>81</v>
      </c>
      <c r="C53" s="10"/>
      <c r="D53" s="10"/>
      <c r="E53" s="10"/>
    </row>
    <row r="54" spans="2:6" ht="13.5">
      <c r="B54" s="54" t="s">
        <v>26</v>
      </c>
      <c r="C54" s="48" t="s">
        <v>6</v>
      </c>
      <c r="D54" s="62" t="s">
        <v>70</v>
      </c>
      <c r="E54" s="70" t="s">
        <v>7</v>
      </c>
      <c r="F54" s="64" t="s">
        <v>8</v>
      </c>
    </row>
    <row r="55" spans="2:6" ht="13.5">
      <c r="B55" s="55" t="s">
        <v>9</v>
      </c>
      <c r="C55" s="47">
        <f>C56+C57</f>
        <v>47200</v>
      </c>
      <c r="D55" s="63">
        <f>ROUND((C55/$C$55),3)</f>
        <v>1</v>
      </c>
      <c r="E55" s="36">
        <f>E56+E57</f>
        <v>49560</v>
      </c>
      <c r="F55" s="46">
        <f>F56+F57</f>
        <v>52037</v>
      </c>
    </row>
    <row r="56" spans="2:6" ht="13.5">
      <c r="B56" s="56" t="s">
        <v>58</v>
      </c>
      <c r="C56" s="47">
        <f>+G45</f>
        <v>46200</v>
      </c>
      <c r="D56" s="63">
        <f aca="true" t="shared" si="0" ref="D56:D68">ROUND((C56/$C$55),3)</f>
        <v>0.979</v>
      </c>
      <c r="E56" s="36">
        <f>C56*1.05</f>
        <v>48510</v>
      </c>
      <c r="F56" s="46">
        <f>INT(E56*1.05)</f>
        <v>50935</v>
      </c>
    </row>
    <row r="57" spans="2:6" ht="13.5">
      <c r="B57" s="77" t="s">
        <v>82</v>
      </c>
      <c r="C57" s="49">
        <v>1000</v>
      </c>
      <c r="D57" s="63">
        <f t="shared" si="0"/>
        <v>0.021</v>
      </c>
      <c r="E57" s="12">
        <f>INT(C57*1.05)</f>
        <v>1050</v>
      </c>
      <c r="F57" s="65">
        <f>INT(E57*1.05)</f>
        <v>1102</v>
      </c>
    </row>
    <row r="58" spans="2:6" ht="13.5">
      <c r="B58" s="57" t="s">
        <v>10</v>
      </c>
      <c r="C58" s="50"/>
      <c r="D58" s="63">
        <f t="shared" si="0"/>
        <v>0</v>
      </c>
      <c r="E58" s="16"/>
      <c r="F58" s="66"/>
    </row>
    <row r="59" spans="2:6" ht="13.5">
      <c r="B59" s="58" t="s">
        <v>27</v>
      </c>
      <c r="C59" s="51">
        <f>(G27+G28+G29)</f>
        <v>17000</v>
      </c>
      <c r="D59" s="63">
        <f t="shared" si="0"/>
        <v>0.36</v>
      </c>
      <c r="E59" s="18">
        <f>C59*1.05</f>
        <v>17850</v>
      </c>
      <c r="F59" s="67">
        <f>INT(E59*1.05)</f>
        <v>18742</v>
      </c>
    </row>
    <row r="60" spans="2:6" ht="13.5">
      <c r="B60" s="59" t="s">
        <v>62</v>
      </c>
      <c r="C60" s="52">
        <f>INT(C56*0.15)</f>
        <v>6930</v>
      </c>
      <c r="D60" s="63">
        <f t="shared" si="0"/>
        <v>0.147</v>
      </c>
      <c r="E60" s="19">
        <f>INT(E56*0.15)</f>
        <v>7276</v>
      </c>
      <c r="F60" s="68">
        <f>INT(F56*0.15)</f>
        <v>7640</v>
      </c>
    </row>
    <row r="61" spans="2:6" ht="13.5">
      <c r="B61" s="59" t="s">
        <v>61</v>
      </c>
      <c r="C61" s="52">
        <f>C57*0.6</f>
        <v>600</v>
      </c>
      <c r="D61" s="63">
        <f t="shared" si="0"/>
        <v>0.013</v>
      </c>
      <c r="E61" s="19">
        <f>E57*0.6</f>
        <v>630</v>
      </c>
      <c r="F61" s="68">
        <f>F57*0.6</f>
        <v>661.1999999999999</v>
      </c>
    </row>
    <row r="62" spans="2:6" ht="13.5">
      <c r="B62" s="59" t="s">
        <v>11</v>
      </c>
      <c r="C62" s="52">
        <v>1000</v>
      </c>
      <c r="D62" s="63">
        <f t="shared" si="0"/>
        <v>0.021</v>
      </c>
      <c r="E62" s="19">
        <v>500</v>
      </c>
      <c r="F62" s="68">
        <v>500</v>
      </c>
    </row>
    <row r="63" spans="2:6" ht="13.5">
      <c r="B63" s="59" t="s">
        <v>12</v>
      </c>
      <c r="C63" s="52">
        <f>G31</f>
        <v>5760</v>
      </c>
      <c r="D63" s="63">
        <f t="shared" si="0"/>
        <v>0.122</v>
      </c>
      <c r="E63" s="19">
        <v>6264</v>
      </c>
      <c r="F63" s="68">
        <f>E63</f>
        <v>6264</v>
      </c>
    </row>
    <row r="64" spans="2:6" ht="13.5">
      <c r="B64" s="59" t="s">
        <v>13</v>
      </c>
      <c r="C64" s="52">
        <f>G37+G38</f>
        <v>1350</v>
      </c>
      <c r="D64" s="63">
        <f t="shared" si="0"/>
        <v>0.029</v>
      </c>
      <c r="E64" s="19">
        <f>C64</f>
        <v>1350</v>
      </c>
      <c r="F64" s="68">
        <f>E64</f>
        <v>1350</v>
      </c>
    </row>
    <row r="65" spans="2:6" ht="13.5">
      <c r="B65" s="59" t="s">
        <v>14</v>
      </c>
      <c r="C65" s="52">
        <v>646</v>
      </c>
      <c r="D65" s="63">
        <f t="shared" si="0"/>
        <v>0.014</v>
      </c>
      <c r="E65" s="19">
        <v>578</v>
      </c>
      <c r="F65" s="68">
        <v>510</v>
      </c>
    </row>
    <row r="66" spans="2:6" ht="13.5">
      <c r="B66" s="60" t="s">
        <v>15</v>
      </c>
      <c r="C66" s="49">
        <v>8000</v>
      </c>
      <c r="D66" s="63">
        <f t="shared" si="0"/>
        <v>0.169</v>
      </c>
      <c r="E66" s="12">
        <f>INT(C66*1.05)</f>
        <v>8400</v>
      </c>
      <c r="F66" s="65">
        <f>INT(E66*1.05)</f>
        <v>8820</v>
      </c>
    </row>
    <row r="67" spans="2:6" ht="13.5">
      <c r="B67" s="61" t="s">
        <v>28</v>
      </c>
      <c r="C67" s="53">
        <f>SUM(C59:C66)</f>
        <v>41286</v>
      </c>
      <c r="D67" s="63">
        <f t="shared" si="0"/>
        <v>0.875</v>
      </c>
      <c r="E67" s="13">
        <f>SUM(E59:E66)</f>
        <v>42848</v>
      </c>
      <c r="F67" s="69">
        <f>SUM(F59:F66)</f>
        <v>44487.2</v>
      </c>
    </row>
    <row r="68" spans="2:6" ht="13.5">
      <c r="B68" s="60" t="s">
        <v>29</v>
      </c>
      <c r="C68" s="49">
        <f>C55-C67</f>
        <v>5914</v>
      </c>
      <c r="D68" s="63">
        <f t="shared" si="0"/>
        <v>0.125</v>
      </c>
      <c r="E68" s="12">
        <f>E55-E67</f>
        <v>6712</v>
      </c>
      <c r="F68" s="65">
        <f>F55-F67</f>
        <v>7549.800000000003</v>
      </c>
    </row>
    <row r="69" spans="2:17" ht="14.25" thickBot="1">
      <c r="B69" s="32"/>
      <c r="C69" s="33"/>
      <c r="D69" s="33"/>
      <c r="E69" s="33"/>
      <c r="F69" s="34"/>
      <c r="H69" s="14"/>
      <c r="Q69" s="14"/>
    </row>
    <row r="71" ht="14.25" thickBot="1">
      <c r="B71" s="43" t="s">
        <v>83</v>
      </c>
    </row>
    <row r="72" spans="2:6" ht="13.5">
      <c r="B72" s="37"/>
      <c r="C72" s="23" t="s">
        <v>6</v>
      </c>
      <c r="D72" s="72"/>
      <c r="E72" s="24" t="s">
        <v>7</v>
      </c>
      <c r="F72" s="25" t="s">
        <v>8</v>
      </c>
    </row>
    <row r="73" spans="2:6" ht="13.5">
      <c r="B73" s="26" t="s">
        <v>16</v>
      </c>
      <c r="C73" s="15">
        <f>C55</f>
        <v>47200</v>
      </c>
      <c r="D73" s="71"/>
      <c r="E73" s="15">
        <f>E55</f>
        <v>49560</v>
      </c>
      <c r="F73" s="27">
        <f>F55</f>
        <v>52037</v>
      </c>
    </row>
    <row r="74" spans="2:6" ht="13.5">
      <c r="B74" s="30" t="s">
        <v>17</v>
      </c>
      <c r="C74" s="17">
        <f>+C67</f>
        <v>41286</v>
      </c>
      <c r="D74" s="71"/>
      <c r="E74" s="17">
        <f>+E67</f>
        <v>42848</v>
      </c>
      <c r="F74" s="28">
        <f>+F67</f>
        <v>44487.2</v>
      </c>
    </row>
    <row r="75" spans="2:6" ht="13.5">
      <c r="B75" s="31" t="s">
        <v>18</v>
      </c>
      <c r="C75" s="11">
        <f>+C73-C74</f>
        <v>5914</v>
      </c>
      <c r="D75" s="71"/>
      <c r="E75" s="11">
        <f>+E73-E74</f>
        <v>6712</v>
      </c>
      <c r="F75" s="29">
        <f>+F73-F74</f>
        <v>7549.800000000003</v>
      </c>
    </row>
    <row r="76" spans="2:6" ht="13.5">
      <c r="B76" s="38" t="s">
        <v>63</v>
      </c>
      <c r="C76" s="35">
        <v>1000</v>
      </c>
      <c r="D76" s="71"/>
      <c r="E76" s="35">
        <v>1300</v>
      </c>
      <c r="F76" s="39">
        <v>1600</v>
      </c>
    </row>
    <row r="77" spans="2:6" ht="13.5">
      <c r="B77" s="26" t="s">
        <v>19</v>
      </c>
      <c r="C77" s="15">
        <f>C75-C76</f>
        <v>4914</v>
      </c>
      <c r="D77" s="71"/>
      <c r="E77" s="15">
        <f>E75-E76</f>
        <v>5412</v>
      </c>
      <c r="F77" s="27">
        <f>F75-F76</f>
        <v>5949.800000000003</v>
      </c>
    </row>
    <row r="78" spans="2:6" ht="13.5">
      <c r="B78" s="30" t="s">
        <v>20</v>
      </c>
      <c r="C78" s="17">
        <f>C64</f>
        <v>1350</v>
      </c>
      <c r="D78" s="71"/>
      <c r="E78" s="17">
        <f>E64</f>
        <v>1350</v>
      </c>
      <c r="F78" s="28">
        <f>F64</f>
        <v>1350</v>
      </c>
    </row>
    <row r="79" spans="2:6" ht="13.5">
      <c r="B79" s="30" t="s">
        <v>21</v>
      </c>
      <c r="C79" s="17">
        <f>SUM(C77:C78)</f>
        <v>6264</v>
      </c>
      <c r="D79" s="71"/>
      <c r="E79" s="17">
        <f>SUM(E77:E78)</f>
        <v>6762</v>
      </c>
      <c r="F79" s="28">
        <f>SUM(F77:F78)</f>
        <v>7299.800000000003</v>
      </c>
    </row>
    <row r="80" spans="2:6" ht="13.5">
      <c r="B80" s="30" t="s">
        <v>22</v>
      </c>
      <c r="C80" s="17">
        <f>+G49</f>
        <v>20000</v>
      </c>
      <c r="D80" s="71"/>
      <c r="E80" s="17">
        <f>C80-C81</f>
        <v>18000</v>
      </c>
      <c r="F80" s="28">
        <f>E80-E81</f>
        <v>16000</v>
      </c>
    </row>
    <row r="81" spans="2:6" ht="13.5">
      <c r="B81" s="31" t="s">
        <v>23</v>
      </c>
      <c r="C81" s="11">
        <f>C80/10</f>
        <v>2000</v>
      </c>
      <c r="D81" s="71"/>
      <c r="E81" s="11">
        <f>C81</f>
        <v>2000</v>
      </c>
      <c r="F81" s="29">
        <f>E81</f>
        <v>2000</v>
      </c>
    </row>
    <row r="82" spans="2:6" ht="13.5">
      <c r="B82" s="26" t="s">
        <v>24</v>
      </c>
      <c r="C82" s="15">
        <f>C79-C81</f>
        <v>4264</v>
      </c>
      <c r="D82" s="71"/>
      <c r="E82" s="15">
        <f>E79-E81</f>
        <v>4762</v>
      </c>
      <c r="F82" s="27">
        <f>F79-F81</f>
        <v>5299.800000000003</v>
      </c>
    </row>
    <row r="83" spans="2:6" ht="14.25" thickBot="1">
      <c r="B83" s="40" t="s">
        <v>25</v>
      </c>
      <c r="C83" s="41">
        <f>C82</f>
        <v>4264</v>
      </c>
      <c r="D83" s="73"/>
      <c r="E83" s="41">
        <f>C83+E82</f>
        <v>9026</v>
      </c>
      <c r="F83" s="42">
        <f>E83+F82</f>
        <v>14325.800000000003</v>
      </c>
    </row>
  </sheetData>
  <printOptions/>
  <pageMargins left="0.75" right="0.75" top="0.32" bottom="0.2" header="0.2" footer="0.2"/>
  <pageSetup horizontalDpi="300" verticalDpi="300" orientation="portrait" paperSize="9" scale="75" r:id="rId3"/>
  <headerFooter alignWithMargins="0">
    <oddHeader>&amp;C&amp;F&amp;R&amp;D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TNK2</cp:lastModifiedBy>
  <cp:lastPrinted>1998-09-01T14:26:21Z</cp:lastPrinted>
  <dcterms:created xsi:type="dcterms:W3CDTF">1998-09-01T04:21:17Z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