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55" yWindow="65521" windowWidth="12600" windowHeight="13320" tabRatio="601" firstSheet="1" activeTab="7"/>
  </bookViews>
  <sheets>
    <sheet name="使用方法" sheetId="1" r:id="rId1"/>
    <sheet name="入力" sheetId="2" r:id="rId2"/>
    <sheet name="100" sheetId="3" r:id="rId3"/>
    <sheet name="1500" sheetId="4" r:id="rId4"/>
    <sheet name="3000" sheetId="5" r:id="rId5"/>
    <sheet name="5000" sheetId="6" r:id="rId6"/>
    <sheet name="10000" sheetId="7" r:id="rId7"/>
    <sheet name="FIELD" sheetId="8" r:id="rId8"/>
    <sheet name="RELAY" sheetId="9" r:id="rId9"/>
    <sheet name="総合得点" sheetId="10" r:id="rId10"/>
    <sheet name="記録まとめ" sheetId="11" r:id="rId11"/>
    <sheet name="記録まとめ2" sheetId="12" r:id="rId12"/>
  </sheets>
  <definedNames>
    <definedName name="_Order1" hidden="1">255</definedName>
    <definedName name="_Order2" hidden="1">255</definedName>
    <definedName name="_xlnm.Print_Area" localSheetId="2">'100'!$Z$67:$AN$99</definedName>
    <definedName name="_xlnm.Print_Area" localSheetId="6">'10000'!$Z$3:$AN$15</definedName>
    <definedName name="_xlnm.Print_Area" localSheetId="3">'1500'!$Z$34:$AO$44</definedName>
    <definedName name="_xlnm.Print_Area" localSheetId="4">'3000'!$AA$32:$AM$40</definedName>
    <definedName name="_xlnm.Print_Area" localSheetId="5">'5000'!$AA$4:$AM$17</definedName>
    <definedName name="_xlnm.Print_Area" localSheetId="7">'FIELD'!$AA$4:$AM$51</definedName>
    <definedName name="_xlnm.Print_Area" localSheetId="8">'RELAY'!$AO$7:$BE$12</definedName>
    <definedName name="_xlnm.Print_Area" localSheetId="10">'記録まとめ'!$A$2:$Q$187</definedName>
    <definedName name="_xlnm.Print_Area" localSheetId="11">'記録まとめ2'!$A$50:$K$90</definedName>
    <definedName name="_xlnm.Print_Area" localSheetId="9">'総合得点'!$B$1:$Q$8</definedName>
    <definedName name="Print_Area_MI" localSheetId="8">'RELAY'!$AE$7:$AU$15</definedName>
  </definedNames>
  <calcPr fullCalcOnLoad="1"/>
</workbook>
</file>

<file path=xl/sharedStrings.xml><?xml version="1.0" encoding="utf-8"?>
<sst xmlns="http://schemas.openxmlformats.org/spreadsheetml/2006/main" count="1946" uniqueCount="343">
  <si>
    <t>使用方法</t>
  </si>
  <si>
    <t>入力方法</t>
  </si>
  <si>
    <t>ｼｰﾄ:入力</t>
  </si>
  <si>
    <t>大会前に入力しておく</t>
  </si>
  <si>
    <t>年齢区分</t>
  </si>
  <si>
    <t>不使用</t>
  </si>
  <si>
    <t>・年齢のチェックに使う事はできる。</t>
  </si>
  <si>
    <t>・年齢別に同時スタートするときはｿｰﾄのｷｰとして使える。</t>
  </si>
  <si>
    <t>入力箇所</t>
  </si>
  <si>
    <t>ﾅﾝﾊﾞｰｶｰﾄﾞ</t>
  </si>
  <si>
    <t>氏名</t>
  </si>
  <si>
    <t>年齢</t>
  </si>
  <si>
    <t>会社</t>
  </si>
  <si>
    <t>を入力する。</t>
  </si>
  <si>
    <t>(ﾅﾝﾊﾞｰｶｰﾄﾞは順番に並べる必要はない。)</t>
  </si>
  <si>
    <t>・別のｼｰﾄが参照しているので、不用意に「移動」は使えない。</t>
  </si>
  <si>
    <t>・先頭のデータは ' としておく。</t>
  </si>
  <si>
    <t>( 未入力箇所の表示をﾌﾞﾗﾝｸとするため。これがないと 0 を表示する。)</t>
  </si>
  <si>
    <t>ｼｰﾄ:各種目</t>
  </si>
  <si>
    <t>入力箇所(競技前の準備)</t>
  </si>
  <si>
    <t>・ｺｰｽ順のﾅﾝﾊﾞｰｶｰﾄﾞを入力する。</t>
  </si>
  <si>
    <t>( 100mの決勝とﾘﾚｰは大会中に入力が必要となる。)</t>
  </si>
  <si>
    <t>入力箇所(競技中)</t>
  </si>
  <si>
    <t>・順位にあわせ、ﾅﾝﾊﾞｰｶｰﾄﾞと記録を入力する。</t>
  </si>
  <si>
    <t xml:space="preserve">  順位はタイムで出力しているので、同タイムで順位差がある場合は順位を手入力する。</t>
  </si>
  <si>
    <t>・短距離、跳躍種目では風速を入力する。</t>
  </si>
  <si>
    <t>・ + -</t>
  </si>
  <si>
    <t xml:space="preserve">と </t>
  </si>
  <si>
    <t>風速</t>
  </si>
  <si>
    <t>の入力箇所は分けてある。</t>
  </si>
  <si>
    <t>印刷</t>
  </si>
  <si>
    <t>1.「印刷用」と書いてある付近で印刷したい範囲を選択する。</t>
  </si>
  <si>
    <t>この色の中を選択する。</t>
  </si>
  <si>
    <t>2. ﾌｧｲﾙ(F) 印刷(P)　選択した部分(N)  部数(C)　2　 ﾌﾟﾚﾋﾞｭｰ(W)　</t>
  </si>
  <si>
    <t xml:space="preserve"> 3.必要に応じ確認、用紙がはみ出る場合はプレビュー画面の　設定(S)をクリックし</t>
  </si>
  <si>
    <t>　　　　拡大縮小印刷の下の欄にﾁｪｯｸして自動的に用紙内に印刷されるように設定する）</t>
  </si>
  <si>
    <t xml:space="preserve"> 4.プレビューで良好なら　印刷(T)</t>
  </si>
  <si>
    <t xml:space="preserve">5.  2枚印刷される。 </t>
  </si>
  <si>
    <t xml:space="preserve">6. 名前、タイム、新記録、点数をチェック </t>
  </si>
  <si>
    <t xml:space="preserve">7.  1 枚は通告へ、 もう１枚は掲示板へ </t>
  </si>
  <si>
    <t>最終印刷用</t>
  </si>
  <si>
    <t>・大会後記録をまとめるときに使用する。</t>
  </si>
  <si>
    <t>・この記号は単なる目印</t>
  </si>
  <si>
    <t>・使用ﾜｰｸｼｰﾄは</t>
  </si>
  <si>
    <t>RELAY</t>
  </si>
  <si>
    <t>総合得点</t>
  </si>
  <si>
    <t>記録まとめ</t>
  </si>
  <si>
    <t>( 0 を消したり 見栄えをよくしたりするために使用する。</t>
  </si>
  <si>
    <t>不用意に計算式のある部分を消すと次の大会に使用するときに困るため、別シートを用意した。。)</t>
  </si>
  <si>
    <t>・計算式を複写させないため、</t>
  </si>
  <si>
    <t>形式を選択して貼り付け(S)　値(V)</t>
  </si>
  <si>
    <t>形式を選択して貼り付け(S)　書式(T) …書式もコピーするため繰り返す</t>
  </si>
  <si>
    <t>を使う。</t>
  </si>
  <si>
    <t>ｼｰﾄ:記録まとめ、記録まとめ2</t>
  </si>
  <si>
    <t>・大会終了後、記録をまとめて印刷するために用意した。</t>
  </si>
  <si>
    <t xml:space="preserve">  各種目のｼｰﾄからコピーして作成する。</t>
  </si>
  <si>
    <t>得点は自動集計</t>
  </si>
  <si>
    <t>に得点の表がある。</t>
  </si>
  <si>
    <t>長距離の年齢別等ｸﾗｽは異なるが、同時ｽﾀｰﾄのような場合は、3000ｸﾗｽ混在のシートを参照</t>
  </si>
  <si>
    <t/>
  </si>
  <si>
    <t>ﾃﾞｰﾀの有効範囲</t>
  </si>
  <si>
    <t>関西</t>
  </si>
  <si>
    <t>5000m</t>
  </si>
  <si>
    <t>100m</t>
  </si>
  <si>
    <t>原田 実</t>
  </si>
  <si>
    <t>ﾘﾚｰ用</t>
  </si>
  <si>
    <t>関西電力B</t>
  </si>
  <si>
    <t>北陸</t>
  </si>
  <si>
    <t>徳田勝大</t>
  </si>
  <si>
    <t>小瀧智久</t>
  </si>
  <si>
    <t>三田村宇泰</t>
  </si>
  <si>
    <t>米田英史</t>
  </si>
  <si>
    <t>坂井信仁</t>
  </si>
  <si>
    <t>谷　健一</t>
  </si>
  <si>
    <t>福田　修生</t>
  </si>
  <si>
    <t>砲丸投</t>
  </si>
  <si>
    <t>1500m</t>
  </si>
  <si>
    <t>北陸電力 B</t>
  </si>
  <si>
    <t>中部</t>
  </si>
  <si>
    <t>小林　健治</t>
  </si>
  <si>
    <t>6</t>
  </si>
  <si>
    <t>10000m</t>
  </si>
  <si>
    <t>城田　祐志</t>
  </si>
  <si>
    <t>吉田　裕之</t>
  </si>
  <si>
    <t>三段跳</t>
  </si>
  <si>
    <t>走幅跳</t>
  </si>
  <si>
    <t>中部電力</t>
  </si>
  <si>
    <t>以下不使用</t>
  </si>
  <si>
    <t>原電</t>
  </si>
  <si>
    <t>得点</t>
  </si>
  <si>
    <t xml:space="preserve"> </t>
  </si>
  <si>
    <t>1:ｵｰﾌﾟﾝ　1を入力すると自動的にｵｰﾌﾟﾝと表示する。</t>
  </si>
  <si>
    <t>記入例</t>
  </si>
  <si>
    <t>風</t>
  </si>
  <si>
    <t>+</t>
  </si>
  <si>
    <t>m</t>
  </si>
  <si>
    <t>印刷用</t>
  </si>
  <si>
    <t>事前入力箇所</t>
  </si>
  <si>
    <t>=13秒32</t>
  </si>
  <si>
    <t>ﾌﾟﾛｸﾞﾗﾑ</t>
  </si>
  <si>
    <t>結果</t>
  </si>
  <si>
    <t>1/100秒</t>
  </si>
  <si>
    <t>(1/100秒)</t>
  </si>
  <si>
    <t>ｺｰｽ</t>
  </si>
  <si>
    <t>順位</t>
  </si>
  <si>
    <t>記録</t>
  </si>
  <si>
    <t>ｵｰﾌﾟﾝ</t>
  </si>
  <si>
    <t>合成</t>
  </si>
  <si>
    <t>参考</t>
  </si>
  <si>
    <t>大会記録</t>
  </si>
  <si>
    <t>服部　光真</t>
  </si>
  <si>
    <t>平成10年 第9回</t>
  </si>
  <si>
    <t>平成10年　第9回</t>
  </si>
  <si>
    <t>１組</t>
  </si>
  <si>
    <t>　　秒</t>
  </si>
  <si>
    <t>２組</t>
  </si>
  <si>
    <t>３組</t>
  </si>
  <si>
    <t>決勝</t>
  </si>
  <si>
    <t>予選記録</t>
  </si>
  <si>
    <t>同記録の場合は順位と得点を手修正すること</t>
  </si>
  <si>
    <t>決勝はﾅﾝﾊﾞｰｶｰﾄﾞ番号のみ入力のこと</t>
  </si>
  <si>
    <t>注　予選を行う場合は、行を表示すること。</t>
  </si>
  <si>
    <t>注　記録まとめへのコピーは、非表示部分を含まないようにコピーのこと。</t>
  </si>
  <si>
    <t>30 才以上</t>
  </si>
  <si>
    <t>平成14年 第13回</t>
  </si>
  <si>
    <t>=4分02秒1</t>
  </si>
  <si>
    <t>1/10秒</t>
  </si>
  <si>
    <t>榊　　秀雄</t>
  </si>
  <si>
    <t>平成6年 第5回</t>
  </si>
  <si>
    <t>共通</t>
  </si>
  <si>
    <t>分　秒</t>
  </si>
  <si>
    <t>堂谷 芳範</t>
  </si>
  <si>
    <t>平成13年 第12回</t>
  </si>
  <si>
    <t>40 才以上</t>
  </si>
  <si>
    <t>3000m</t>
  </si>
  <si>
    <t>45 才以上</t>
  </si>
  <si>
    <t xml:space="preserve"> 平成8年 第7回</t>
  </si>
  <si>
    <t>南雲　峰雄</t>
  </si>
  <si>
    <t>寺井　　功</t>
  </si>
  <si>
    <t xml:space="preserve"> 平成10年 第9回</t>
  </si>
  <si>
    <t>1.9</t>
  </si>
  <si>
    <t>=7m02</t>
  </si>
  <si>
    <t>FIELD</t>
  </si>
  <si>
    <t>原田　　実</t>
  </si>
  <si>
    <t xml:space="preserve"> 平成5年 第4回</t>
  </si>
  <si>
    <t xml:space="preserve"> 平成6年 第5回</t>
  </si>
  <si>
    <t>入力箇所 リレーオーダーがきてから入力する。</t>
  </si>
  <si>
    <t>↓　Ｆの欄に会社名を表示するだけ（入力の欄に適当な番号と会社名の対を作っておく）</t>
  </si>
  <si>
    <t>=13秒3</t>
  </si>
  <si>
    <t>ｱﾝｶｰ</t>
  </si>
  <si>
    <t>リレー</t>
  </si>
  <si>
    <t>ｱﾝｶｰﾅﾝﾊﾞｰｶｰﾄﾞ</t>
  </si>
  <si>
    <t>↓　注　アンカーのﾅﾝﾊﾞｰを入れること</t>
  </si>
  <si>
    <t>400mR</t>
  </si>
  <si>
    <t>秒</t>
  </si>
  <si>
    <t>1600mR</t>
  </si>
  <si>
    <t>分</t>
  </si>
  <si>
    <t>注意　この右に最終印刷用の範囲がある。</t>
  </si>
  <si>
    <t>43秒4　関西電力(原田,阪東,横井,藤本)平成10年 第9回</t>
  </si>
  <si>
    <t>関西電力</t>
  </si>
  <si>
    <t>3分25秒0　関西電力(原田,阪東,藤本,横井)平成10年 第9回</t>
  </si>
  <si>
    <t>ﾌﾟﾛｸﾞﾗﾑ印刷用</t>
  </si>
  <si>
    <t>　　分　　秒</t>
  </si>
  <si>
    <t>成績表</t>
  </si>
  <si>
    <t>合計</t>
  </si>
  <si>
    <t>30以上</t>
  </si>
  <si>
    <t>40以上</t>
  </si>
  <si>
    <t>45以上</t>
  </si>
  <si>
    <t>1位</t>
  </si>
  <si>
    <t>2位</t>
  </si>
  <si>
    <t>3位</t>
  </si>
  <si>
    <t>4位</t>
  </si>
  <si>
    <t>5位</t>
  </si>
  <si>
    <t>6位</t>
  </si>
  <si>
    <t>原電の得点に注意</t>
  </si>
  <si>
    <t>新</t>
  </si>
  <si>
    <t>総合成績</t>
  </si>
  <si>
    <t>富山市</t>
  </si>
  <si>
    <t>備考</t>
  </si>
  <si>
    <t>100m　30以上</t>
  </si>
  <si>
    <t>1500m 40以上</t>
  </si>
  <si>
    <t>3000m 30以上</t>
  </si>
  <si>
    <t>3000m 45以上</t>
  </si>
  <si>
    <t>15分13秒2 新</t>
  </si>
  <si>
    <t>修正</t>
  </si>
  <si>
    <t>7m02 新</t>
  </si>
  <si>
    <t>6m00</t>
  </si>
  <si>
    <t>関西 ｵｰﾌﾟﾝ</t>
  </si>
  <si>
    <t>44秒3 タイ</t>
  </si>
  <si>
    <t>上の表を「値のみ複写」して体裁を整えて印刷する。</t>
  </si>
  <si>
    <t>北陸電力</t>
  </si>
  <si>
    <t>関西電力</t>
  </si>
  <si>
    <t>北陸電力</t>
  </si>
  <si>
    <t>北陸電力A</t>
  </si>
  <si>
    <t>→記録まとめを最終印刷にするように修正 2003/4/6</t>
  </si>
  <si>
    <t>OR</t>
  </si>
  <si>
    <t>普通にコピーする。(式も一緒にコピーされるため、数値はめちゃくちゃになる。)</t>
  </si>
  <si>
    <t>形式を選択して貼り付け(S)　値(V)…これでコピー元の数値と同じになる。</t>
  </si>
  <si>
    <t>記録まとめ2 →　関西電力の集計表を見習い、得点が見えるように修正　2003/4/6修正</t>
  </si>
  <si>
    <t>上松　勇次郎</t>
  </si>
  <si>
    <t>谷川　寛和</t>
  </si>
  <si>
    <t>船田　英生</t>
  </si>
  <si>
    <t>原田　実</t>
  </si>
  <si>
    <t>男澤　和則</t>
  </si>
  <si>
    <t>12秒2</t>
  </si>
  <si>
    <t>12秒5</t>
  </si>
  <si>
    <t>松本　幸靖</t>
  </si>
  <si>
    <t>谷口　清和</t>
  </si>
  <si>
    <t>岡村　忠司</t>
  </si>
  <si>
    <t>蓑　雅弘</t>
  </si>
  <si>
    <t>栗林　克也</t>
  </si>
  <si>
    <t>12秒0</t>
  </si>
  <si>
    <t>近藤　高弘</t>
  </si>
  <si>
    <t>吉田　裕之</t>
  </si>
  <si>
    <t>13秒5</t>
  </si>
  <si>
    <t xml:space="preserve"> </t>
  </si>
  <si>
    <t>平成17年 第16回</t>
  </si>
  <si>
    <t>4組</t>
  </si>
  <si>
    <t>榊　秀雄</t>
  </si>
  <si>
    <t>関西</t>
  </si>
  <si>
    <t>・年齢は数値化しておくとよい。エクセル表をコピーするだけでは文字と認識される場合がある。VALUE関数で数値化する。それを値のみ複写でもとの列にｺﾋﾟｰする。</t>
  </si>
  <si>
    <t xml:space="preserve"> </t>
  </si>
  <si>
    <t xml:space="preserve"> </t>
  </si>
  <si>
    <t xml:space="preserve"> </t>
  </si>
  <si>
    <t>中田　祐樹</t>
  </si>
  <si>
    <t>斎藤　実</t>
  </si>
  <si>
    <t>新田　優介</t>
  </si>
  <si>
    <t>瀬戸　清隆</t>
  </si>
  <si>
    <t>阪東　弘司</t>
  </si>
  <si>
    <t>原田　実</t>
  </si>
  <si>
    <t>木谷　隆典</t>
  </si>
  <si>
    <t>藤本　博志</t>
  </si>
  <si>
    <t>栗林　克也</t>
  </si>
  <si>
    <t>谷川　寛和</t>
  </si>
  <si>
    <t>上松　勇次郎</t>
  </si>
  <si>
    <t>谷口　清和</t>
  </si>
  <si>
    <t>松本　幸靖</t>
  </si>
  <si>
    <t>蓑　雅弘</t>
  </si>
  <si>
    <t>岡村　忠司</t>
  </si>
  <si>
    <t>榊　秀雄</t>
  </si>
  <si>
    <t>平成17年 第16回</t>
  </si>
  <si>
    <t>近藤　高弘</t>
  </si>
  <si>
    <t>角田　正史</t>
  </si>
  <si>
    <t>山本　哲也</t>
  </si>
  <si>
    <t>西　正紀</t>
  </si>
  <si>
    <t>船田　英生</t>
  </si>
  <si>
    <t>筒井　勝治</t>
  </si>
  <si>
    <t>谷川内　実</t>
  </si>
  <si>
    <t>大久保　利彦</t>
  </si>
  <si>
    <t>岡島　敏博</t>
  </si>
  <si>
    <t xml:space="preserve"> </t>
  </si>
  <si>
    <t>勝平　拓也</t>
  </si>
  <si>
    <t>佐保　了太</t>
  </si>
  <si>
    <t>間吾　則裕</t>
  </si>
  <si>
    <t>11秒3</t>
  </si>
  <si>
    <t>阪東　弘司</t>
  </si>
  <si>
    <t>木谷　隆典</t>
  </si>
  <si>
    <t>10秒8</t>
  </si>
  <si>
    <t>佐々木　亮</t>
  </si>
  <si>
    <t>橋本　茂喜</t>
  </si>
  <si>
    <t>11秒8</t>
  </si>
  <si>
    <t>古川　元紀</t>
  </si>
  <si>
    <t>川崎　淳平</t>
  </si>
  <si>
    <t>矢野　嘉章</t>
  </si>
  <si>
    <t>11秒5</t>
  </si>
  <si>
    <t>松原　幸生</t>
  </si>
  <si>
    <t>宮崎　忠勝</t>
  </si>
  <si>
    <t>12秒6</t>
  </si>
  <si>
    <t>徳田　勝大</t>
  </si>
  <si>
    <t>11秒6</t>
  </si>
  <si>
    <t>川合　秀明</t>
  </si>
  <si>
    <t>田嶋　龍二</t>
  </si>
  <si>
    <t>木下　洋輔</t>
  </si>
  <si>
    <t>大脇　浩和</t>
  </si>
  <si>
    <t>池田　圭祐</t>
  </si>
  <si>
    <t>上田　繁</t>
  </si>
  <si>
    <t>谷　健一</t>
  </si>
  <si>
    <t>11秒0</t>
  </si>
  <si>
    <t>山本　哲也</t>
  </si>
  <si>
    <t>高村　伸幸</t>
  </si>
  <si>
    <t>牧野　利幸</t>
  </si>
  <si>
    <t>平松　利昭</t>
  </si>
  <si>
    <t>名倉　純夫</t>
  </si>
  <si>
    <t>中村　純和</t>
  </si>
  <si>
    <t>永延　知也</t>
  </si>
  <si>
    <t>西　正紀</t>
  </si>
  <si>
    <t>辻田　剛史</t>
  </si>
  <si>
    <t>玉田　竜也</t>
  </si>
  <si>
    <t>12秒7</t>
  </si>
  <si>
    <t>鷲塚　利幸</t>
  </si>
  <si>
    <t>上松　勇次郎</t>
  </si>
  <si>
    <t>平成18年 第17回</t>
  </si>
  <si>
    <t>第20回中地域電力親善陸上競技大会</t>
  </si>
  <si>
    <t>2009/04/11～12</t>
  </si>
  <si>
    <t>関西電力</t>
  </si>
  <si>
    <t>堂谷　芳範</t>
  </si>
  <si>
    <t>稲塚　昌樹</t>
  </si>
  <si>
    <t>米田　英史</t>
  </si>
  <si>
    <t>三田村 宇泰</t>
  </si>
  <si>
    <t>坂井  信仁</t>
  </si>
  <si>
    <t>村田　正行</t>
  </si>
  <si>
    <t>小瀧　智久</t>
  </si>
  <si>
    <t>北陸電力</t>
  </si>
  <si>
    <t xml:space="preserve"> </t>
  </si>
  <si>
    <t xml:space="preserve"> </t>
  </si>
  <si>
    <t>河原　正治</t>
  </si>
  <si>
    <t>+</t>
  </si>
  <si>
    <t>小瀧　智久</t>
  </si>
  <si>
    <t>三田村 宇泰</t>
  </si>
  <si>
    <t>名倉　純夫</t>
  </si>
  <si>
    <t>坂井  信仁</t>
  </si>
  <si>
    <t>川崎　淳平</t>
  </si>
  <si>
    <t>矢野　嘉章</t>
  </si>
  <si>
    <t>玉田　竜也</t>
  </si>
  <si>
    <t>間吾　則裕</t>
  </si>
  <si>
    <t>徳田　勝大</t>
  </si>
  <si>
    <t>橋本　茂喜</t>
  </si>
  <si>
    <t>高村　伸幸</t>
  </si>
  <si>
    <t>米田　英史</t>
  </si>
  <si>
    <t>牧野　利幸</t>
  </si>
  <si>
    <t>中村　純和</t>
  </si>
  <si>
    <t>勝平　拓也</t>
  </si>
  <si>
    <t>佐保　了太</t>
  </si>
  <si>
    <t>池田　圭祐</t>
  </si>
  <si>
    <t>堂谷　芳範</t>
  </si>
  <si>
    <t>宮崎　忠勝</t>
  </si>
  <si>
    <t>上田　繁</t>
  </si>
  <si>
    <t>大久保　利彦</t>
  </si>
  <si>
    <t>川合　秀明</t>
  </si>
  <si>
    <t>稲塚　昌樹</t>
  </si>
  <si>
    <t>河原　正治</t>
  </si>
  <si>
    <t>平成18年 第17回</t>
  </si>
  <si>
    <t>岡島　敏博</t>
  </si>
  <si>
    <t>永延　知也</t>
  </si>
  <si>
    <t>大脇　浩和</t>
  </si>
  <si>
    <t>辻田　剛史</t>
  </si>
  <si>
    <t>佐々木　亮</t>
  </si>
  <si>
    <t>田嶋　龍二</t>
  </si>
  <si>
    <t>古川　元紀</t>
  </si>
  <si>
    <t>鷲塚　利幸</t>
  </si>
  <si>
    <t>北陸電力</t>
  </si>
  <si>
    <t>第20回中地域電力親善陸上競技大会</t>
  </si>
  <si>
    <t>2009/04/11～12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</si>
</sst>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
    <numFmt numFmtId="178" formatCode="0.0"/>
    <numFmt numFmtId="179" formatCode="#&quot;m&quot;00"/>
    <numFmt numFmtId="180" formatCode="#&quot;分&quot;00&quot;秒&quot;0"/>
    <numFmt numFmtId="181" formatCode="#&quot;秒&quot;0"/>
    <numFmt numFmtId="182" formatCode="[=1]\ｵ\ｰ\ﾌ\ﾟ\ﾝ;General"/>
    <numFmt numFmtId="183" formatCode="#&quot;分&quot;00&quot;秒&quot;0&quot;新&quot;"/>
    <numFmt numFmtId="184" formatCode="&quot;Yes&quot;;&quot;Yes&quot;;&quot;No&quot;"/>
    <numFmt numFmtId="185" formatCode="&quot;True&quot;;&quot;True&quot;;&quot;False&quot;"/>
    <numFmt numFmtId="186" formatCode="&quot;On&quot;;&quot;On&quot;;&quot;Off&quot;"/>
    <numFmt numFmtId="187" formatCode="[$€-2]\ #,##0.00_);[Red]\([$€-2]\ #,##0.00\)"/>
    <numFmt numFmtId="188" formatCode="0.0_ "/>
    <numFmt numFmtId="189" formatCode="0.00_ "/>
    <numFmt numFmtId="190" formatCode="h:mm;@"/>
  </numFmts>
  <fonts count="19">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i/>
      <sz val="14"/>
      <name val="ＭＳ 明朝"/>
      <family val="1"/>
    </font>
    <font>
      <b/>
      <sz val="14"/>
      <name val="ＭＳ 明朝"/>
      <family val="1"/>
    </font>
    <font>
      <b/>
      <sz val="20"/>
      <name val="ＭＳ 明朝"/>
      <family val="1"/>
    </font>
    <font>
      <sz val="7"/>
      <name val="ＭＳ 明朝"/>
      <family val="1"/>
    </font>
    <font>
      <sz val="12"/>
      <name val="ＭＳ Ｐゴシック"/>
      <family val="3"/>
    </font>
    <font>
      <sz val="10"/>
      <name val="ＭＳ Ｐゴシック"/>
      <family val="3"/>
    </font>
    <font>
      <sz val="6"/>
      <name val="ＭＳ 明朝"/>
      <family val="1"/>
    </font>
    <font>
      <sz val="6"/>
      <name val="ＭＳ Ｐゴシック"/>
      <family val="3"/>
    </font>
    <font>
      <sz val="14"/>
      <color indexed="10"/>
      <name val="ＭＳ 明朝"/>
      <family val="1"/>
    </font>
    <font>
      <sz val="12"/>
      <name val="ＭＳ 明朝"/>
      <family val="1"/>
    </font>
    <font>
      <u val="single"/>
      <sz val="10.5"/>
      <color indexed="12"/>
      <name val="ＭＳ 明朝"/>
      <family val="1"/>
    </font>
    <font>
      <u val="single"/>
      <sz val="10.5"/>
      <color indexed="36"/>
      <name val="ＭＳ 明朝"/>
      <family val="1"/>
    </font>
    <font>
      <strike/>
      <sz val="14"/>
      <color indexed="10"/>
      <name val="ＭＳ 明朝"/>
      <family val="1"/>
    </font>
    <font>
      <b/>
      <sz val="14"/>
      <color indexed="10"/>
      <name val="ＭＳ 明朝"/>
      <family val="1"/>
    </font>
  </fonts>
  <fills count="14">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15"/>
        <bgColor indexed="64"/>
      </patternFill>
    </fill>
    <fill>
      <patternFill patternType="solid">
        <fgColor indexed="44"/>
        <bgColor indexed="64"/>
      </patternFill>
    </fill>
    <fill>
      <patternFill patternType="solid">
        <fgColor indexed="9"/>
        <bgColor indexed="64"/>
      </patternFill>
    </fill>
    <fill>
      <patternFill patternType="solid">
        <fgColor indexed="44"/>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s>
  <borders count="30">
    <border>
      <left/>
      <right/>
      <top/>
      <bottom/>
      <diagonal/>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color indexed="8"/>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6" fillId="0" borderId="0" applyNumberFormat="0" applyFill="0" applyBorder="0" applyAlignment="0" applyProtection="0"/>
    <xf numFmtId="0" fontId="0" fillId="0" borderId="0">
      <alignment/>
      <protection/>
    </xf>
  </cellStyleXfs>
  <cellXfs count="188">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0" xfId="0" applyBorder="1" applyAlignment="1" applyProtection="1">
      <alignment/>
      <protection/>
    </xf>
    <xf numFmtId="0" fontId="0" fillId="2" borderId="0" xfId="0" applyFill="1" applyBorder="1" applyAlignment="1">
      <alignment/>
    </xf>
    <xf numFmtId="0" fontId="0" fillId="2" borderId="0" xfId="0" applyFill="1" applyBorder="1" applyAlignment="1" applyProtection="1">
      <alignment/>
      <protection/>
    </xf>
    <xf numFmtId="0" fontId="0" fillId="0" borderId="7" xfId="0" applyBorder="1" applyAlignment="1">
      <alignment/>
    </xf>
    <xf numFmtId="0" fontId="0" fillId="3" borderId="0" xfId="0" applyFill="1" applyBorder="1" applyAlignment="1">
      <alignment/>
    </xf>
    <xf numFmtId="0" fontId="0" fillId="4" borderId="0" xfId="0" applyFill="1" applyBorder="1" applyAlignment="1">
      <alignment/>
    </xf>
    <xf numFmtId="176" fontId="0" fillId="0" borderId="0" xfId="0" applyNumberFormat="1" applyAlignment="1" applyProtection="1">
      <alignment/>
      <protection/>
    </xf>
    <xf numFmtId="21" fontId="0" fillId="0" borderId="0" xfId="0" applyNumberFormat="1" applyBorder="1" applyAlignment="1" applyProtection="1">
      <alignment horizontal="centerContinuous" vertical="center"/>
      <protection/>
    </xf>
    <xf numFmtId="177" fontId="0" fillId="0" borderId="0" xfId="0" applyNumberFormat="1" applyAlignment="1" applyProtection="1">
      <alignment/>
      <protection/>
    </xf>
    <xf numFmtId="0" fontId="0" fillId="0" borderId="0" xfId="0" applyBorder="1" applyAlignment="1">
      <alignment horizontal="right"/>
    </xf>
    <xf numFmtId="0" fontId="0" fillId="5" borderId="0" xfId="0" applyFill="1" applyBorder="1" applyAlignment="1">
      <alignment horizontal="right"/>
    </xf>
    <xf numFmtId="178" fontId="0" fillId="5" borderId="0" xfId="0" applyNumberFormat="1" applyFill="1" applyBorder="1" applyAlignment="1" applyProtection="1">
      <alignment/>
      <protection/>
    </xf>
    <xf numFmtId="0" fontId="0" fillId="5" borderId="0" xfId="0" applyFill="1" applyBorder="1" applyAlignment="1">
      <alignment/>
    </xf>
    <xf numFmtId="0" fontId="0" fillId="5" borderId="0" xfId="0" applyFill="1" applyBorder="1" applyAlignment="1">
      <alignment horizontal="center"/>
    </xf>
    <xf numFmtId="0" fontId="0" fillId="0" borderId="0" xfId="0" applyBorder="1" applyAlignment="1">
      <alignment horizontal="centerContinuous"/>
    </xf>
    <xf numFmtId="0" fontId="0" fillId="6" borderId="0" xfId="0" applyFill="1"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6"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horizontal="centerContinuous" vertical="center"/>
      <protection/>
    </xf>
    <xf numFmtId="0" fontId="0" fillId="5" borderId="11" xfId="0" applyFill="1" applyBorder="1" applyAlignment="1">
      <alignment horizontal="right"/>
    </xf>
    <xf numFmtId="0" fontId="0" fillId="5" borderId="11" xfId="0" applyFill="1" applyBorder="1" applyAlignment="1">
      <alignment horizontal="center" vertical="center"/>
    </xf>
    <xf numFmtId="0" fontId="0" fillId="5" borderId="10" xfId="0" applyFill="1" applyBorder="1" applyAlignment="1">
      <alignment horizontal="center" vertical="center"/>
    </xf>
    <xf numFmtId="0" fontId="0" fillId="0" borderId="2" xfId="0" applyBorder="1" applyAlignment="1">
      <alignment horizontal="center"/>
    </xf>
    <xf numFmtId="0" fontId="0" fillId="0" borderId="12"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0" xfId="0" applyAlignment="1">
      <alignment horizontal="center"/>
    </xf>
    <xf numFmtId="1" fontId="0" fillId="0" borderId="0" xfId="0" applyNumberFormat="1" applyAlignment="1">
      <alignment/>
    </xf>
    <xf numFmtId="0" fontId="5" fillId="0" borderId="0" xfId="0" applyFont="1" applyAlignment="1">
      <alignment/>
    </xf>
    <xf numFmtId="179" fontId="0" fillId="0" borderId="0" xfId="0" applyNumberFormat="1" applyAlignment="1">
      <alignment/>
    </xf>
    <xf numFmtId="180" fontId="0" fillId="0" borderId="0" xfId="0" applyNumberFormat="1" applyAlignment="1">
      <alignment/>
    </xf>
    <xf numFmtId="181" fontId="0" fillId="0" borderId="0" xfId="0" applyNumberFormat="1" applyAlignment="1">
      <alignment/>
    </xf>
    <xf numFmtId="181" fontId="0" fillId="0" borderId="4" xfId="0" applyNumberFormat="1" applyBorder="1" applyAlignment="1">
      <alignment horizontal="center"/>
    </xf>
    <xf numFmtId="181" fontId="0" fillId="0" borderId="9" xfId="0" applyNumberFormat="1" applyBorder="1" applyAlignment="1">
      <alignment horizontal="center"/>
    </xf>
    <xf numFmtId="180" fontId="0" fillId="0" borderId="4" xfId="0" applyNumberFormat="1" applyBorder="1" applyAlignment="1">
      <alignment/>
    </xf>
    <xf numFmtId="180" fontId="0" fillId="0" borderId="4" xfId="0" applyNumberFormat="1" applyBorder="1" applyAlignment="1">
      <alignment horizontal="center"/>
    </xf>
    <xf numFmtId="180" fontId="0" fillId="0" borderId="9" xfId="0" applyNumberFormat="1" applyBorder="1" applyAlignment="1">
      <alignment horizontal="center"/>
    </xf>
    <xf numFmtId="179" fontId="0" fillId="0" borderId="4" xfId="0" applyNumberFormat="1" applyBorder="1" applyAlignment="1">
      <alignment/>
    </xf>
    <xf numFmtId="179" fontId="0" fillId="0" borderId="4" xfId="0" applyNumberFormat="1" applyBorder="1" applyAlignment="1">
      <alignment horizontal="center"/>
    </xf>
    <xf numFmtId="179" fontId="0" fillId="0" borderId="9" xfId="0" applyNumberFormat="1" applyBorder="1" applyAlignment="1">
      <alignment horizontal="center"/>
    </xf>
    <xf numFmtId="0" fontId="0" fillId="2" borderId="0" xfId="0" applyFill="1" applyBorder="1" applyAlignment="1" quotePrefix="1">
      <alignment horizontal="left"/>
    </xf>
    <xf numFmtId="0" fontId="0" fillId="0" borderId="0" xfId="0" applyAlignment="1" quotePrefix="1">
      <alignment horizontal="lef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quotePrefix="1">
      <alignment horizontal="lef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4" xfId="0" applyBorder="1" applyAlignment="1" quotePrefix="1">
      <alignment horizontal="left"/>
    </xf>
    <xf numFmtId="181" fontId="0" fillId="0" borderId="0" xfId="0" applyNumberFormat="1" applyAlignment="1">
      <alignment horizontal="center"/>
    </xf>
    <xf numFmtId="180" fontId="0" fillId="0" borderId="0" xfId="0" applyNumberFormat="1" applyAlignment="1">
      <alignment horizontal="center"/>
    </xf>
    <xf numFmtId="0" fontId="0" fillId="0" borderId="6" xfId="0" applyBorder="1" applyAlignment="1">
      <alignment horizontal="center"/>
    </xf>
    <xf numFmtId="179" fontId="0" fillId="0" borderId="0" xfId="0" applyNumberFormat="1" applyAlignment="1">
      <alignment horizontal="center"/>
    </xf>
    <xf numFmtId="0" fontId="0" fillId="0" borderId="0" xfId="0" applyAlignment="1">
      <alignment horizontal="right"/>
    </xf>
    <xf numFmtId="0" fontId="0" fillId="0" borderId="0" xfId="0" applyFill="1" applyAlignment="1">
      <alignment/>
    </xf>
    <xf numFmtId="0" fontId="0" fillId="0" borderId="0" xfId="0" applyFill="1" applyBorder="1" applyAlignment="1">
      <alignment/>
    </xf>
    <xf numFmtId="0" fontId="0" fillId="0" borderId="0" xfId="0" applyFill="1" applyBorder="1" applyAlignment="1" applyProtection="1">
      <alignment/>
      <protection/>
    </xf>
    <xf numFmtId="0" fontId="0" fillId="0" borderId="2" xfId="0" applyBorder="1" applyAlignment="1" quotePrefix="1">
      <alignment/>
    </xf>
    <xf numFmtId="0" fontId="0" fillId="0" borderId="0" xfId="0" applyBorder="1" applyAlignment="1">
      <alignment horizontal="left"/>
    </xf>
    <xf numFmtId="1" fontId="0" fillId="0" borderId="10" xfId="0" applyNumberFormat="1" applyBorder="1" applyAlignment="1">
      <alignment/>
    </xf>
    <xf numFmtId="0" fontId="0" fillId="0" borderId="0" xfId="0" applyBorder="1" applyAlignment="1">
      <alignment/>
    </xf>
    <xf numFmtId="0" fontId="0" fillId="7" borderId="0" xfId="0" applyFill="1" applyBorder="1" applyAlignment="1">
      <alignment/>
    </xf>
    <xf numFmtId="0" fontId="0" fillId="7" borderId="14" xfId="0" applyFill="1" applyBorder="1" applyAlignment="1">
      <alignment/>
    </xf>
    <xf numFmtId="0" fontId="0" fillId="0" borderId="19" xfId="0" applyBorder="1" applyAlignment="1" quotePrefix="1">
      <alignment horizontal="left"/>
    </xf>
    <xf numFmtId="0" fontId="4" fillId="0" borderId="21" xfId="0" applyFont="1" applyFill="1" applyBorder="1" applyAlignment="1" applyProtection="1">
      <alignment horizontal="center" vertical="center"/>
      <protection/>
    </xf>
    <xf numFmtId="0" fontId="4" fillId="8"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protection/>
    </xf>
    <xf numFmtId="0" fontId="4" fillId="8" borderId="2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10" fillId="0" borderId="25" xfId="0" applyFont="1" applyFill="1" applyBorder="1" applyAlignment="1">
      <alignment horizontal="center" vertical="center"/>
    </xf>
    <xf numFmtId="1" fontId="0" fillId="0" borderId="12" xfId="0" applyNumberFormat="1" applyBorder="1" applyAlignment="1">
      <alignment horizontal="center"/>
    </xf>
    <xf numFmtId="0" fontId="0" fillId="0" borderId="9" xfId="0" applyNumberFormat="1" applyBorder="1" applyAlignment="1">
      <alignment horizontal="center"/>
    </xf>
    <xf numFmtId="1" fontId="0" fillId="0" borderId="9" xfId="0" applyNumberFormat="1" applyBorder="1" applyAlignment="1">
      <alignment horizont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Fill="1" applyBorder="1" applyAlignment="1" applyProtection="1">
      <alignment horizontal="center" vertical="center"/>
      <protection locked="0"/>
    </xf>
    <xf numFmtId="49" fontId="4" fillId="0" borderId="26" xfId="0" applyNumberFormat="1" applyFont="1" applyFill="1" applyBorder="1" applyAlignment="1" quotePrefix="1">
      <alignment horizontal="center" vertical="center"/>
    </xf>
    <xf numFmtId="0" fontId="4" fillId="0" borderId="26" xfId="0" applyFont="1" applyFill="1" applyBorder="1" applyAlignment="1" quotePrefix="1">
      <alignment horizontal="center" vertical="center"/>
    </xf>
    <xf numFmtId="0" fontId="4" fillId="0" borderId="28" xfId="0" applyFont="1" applyFill="1" applyBorder="1" applyAlignment="1" applyProtection="1">
      <alignment horizontal="center" vertical="center"/>
      <protection locked="0"/>
    </xf>
    <xf numFmtId="0" fontId="10" fillId="0" borderId="23"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0" xfId="0" applyAlignment="1" quotePrefix="1">
      <alignment/>
    </xf>
    <xf numFmtId="0" fontId="0" fillId="0" borderId="0" xfId="0" applyBorder="1" applyAlignment="1" applyProtection="1">
      <alignment horizontal="center"/>
      <protection/>
    </xf>
    <xf numFmtId="0" fontId="0" fillId="2" borderId="0" xfId="0" applyFill="1" applyBorder="1" applyAlignment="1">
      <alignment horizontal="center"/>
    </xf>
    <xf numFmtId="182" fontId="0" fillId="0" borderId="0" xfId="0" applyNumberFormat="1" applyAlignment="1" quotePrefix="1">
      <alignment horizontal="center"/>
    </xf>
    <xf numFmtId="0" fontId="0" fillId="4" borderId="0" xfId="0" applyFill="1" applyBorder="1" applyAlignment="1">
      <alignment horizontal="center"/>
    </xf>
    <xf numFmtId="182" fontId="0" fillId="4" borderId="0" xfId="0" applyNumberFormat="1" applyFill="1" applyBorder="1" applyAlignment="1">
      <alignment horizontal="center"/>
    </xf>
    <xf numFmtId="0" fontId="0" fillId="2" borderId="6" xfId="0" applyFill="1" applyBorder="1" applyAlignment="1">
      <alignment horizontal="center"/>
    </xf>
    <xf numFmtId="0" fontId="0" fillId="0" borderId="0" xfId="0" applyBorder="1" applyAlignment="1">
      <alignment horizontal="center"/>
    </xf>
    <xf numFmtId="182" fontId="0" fillId="0" borderId="6" xfId="0" applyNumberFormat="1" applyBorder="1" applyAlignment="1">
      <alignment horizontal="center"/>
    </xf>
    <xf numFmtId="0" fontId="0" fillId="7" borderId="4" xfId="0" applyFill="1" applyBorder="1" applyAlignment="1">
      <alignment horizontal="center"/>
    </xf>
    <xf numFmtId="0" fontId="0" fillId="7" borderId="6" xfId="0" applyFill="1" applyBorder="1" applyAlignment="1">
      <alignment horizontal="center"/>
    </xf>
    <xf numFmtId="0" fontId="0" fillId="7" borderId="0" xfId="0" applyFill="1" applyAlignment="1">
      <alignment horizontal="center"/>
    </xf>
    <xf numFmtId="182" fontId="0" fillId="0" borderId="0" xfId="0" applyNumberFormat="1" applyAlignment="1">
      <alignment horizontal="center"/>
    </xf>
    <xf numFmtId="0" fontId="0" fillId="7" borderId="2" xfId="0" applyFill="1" applyBorder="1" applyAlignment="1">
      <alignment horizontal="center"/>
    </xf>
    <xf numFmtId="176" fontId="0" fillId="0" borderId="0" xfId="0" applyNumberFormat="1" applyAlignment="1" applyProtection="1">
      <alignment horizontal="center"/>
      <protection/>
    </xf>
    <xf numFmtId="177" fontId="0" fillId="0" borderId="0" xfId="0" applyNumberFormat="1" applyAlignment="1" applyProtection="1">
      <alignment horizontal="center"/>
      <protection/>
    </xf>
    <xf numFmtId="0" fontId="0" fillId="0" borderId="0" xfId="0" applyAlignment="1" quotePrefix="1">
      <alignment horizontal="center"/>
    </xf>
    <xf numFmtId="178" fontId="0" fillId="2" borderId="0" xfId="0" applyNumberFormat="1" applyFill="1" applyBorder="1" applyAlignment="1" applyProtection="1">
      <alignment horizontal="center"/>
      <protection/>
    </xf>
    <xf numFmtId="0" fontId="0" fillId="9" borderId="0" xfId="0" applyFill="1" applyBorder="1" applyAlignment="1">
      <alignment horizontal="center"/>
    </xf>
    <xf numFmtId="178" fontId="0" fillId="5" borderId="0" xfId="0" applyNumberFormat="1" applyFill="1" applyBorder="1" applyAlignment="1" applyProtection="1">
      <alignment horizontal="center"/>
      <protection/>
    </xf>
    <xf numFmtId="1" fontId="0" fillId="0" borderId="0" xfId="0" applyNumberFormat="1" applyAlignment="1">
      <alignment horizontal="center"/>
    </xf>
    <xf numFmtId="0" fontId="0" fillId="0" borderId="0" xfId="0" applyNumberFormat="1" applyAlignment="1">
      <alignment horizontal="center"/>
    </xf>
    <xf numFmtId="0" fontId="6" fillId="0" borderId="0" xfId="0" applyFont="1" applyAlignment="1">
      <alignment horizontal="center"/>
    </xf>
    <xf numFmtId="0" fontId="0" fillId="0" borderId="6" xfId="0" applyNumberFormat="1" applyBorder="1" applyAlignment="1">
      <alignment horizontal="center"/>
    </xf>
    <xf numFmtId="176" fontId="0" fillId="7" borderId="0" xfId="0" applyNumberFormat="1" applyFill="1" applyAlignment="1" applyProtection="1">
      <alignment horizontal="center"/>
      <protection/>
    </xf>
    <xf numFmtId="22" fontId="0" fillId="0" borderId="0" xfId="0" applyNumberFormat="1" applyAlignment="1" applyProtection="1">
      <alignment horizontal="center"/>
      <protection/>
    </xf>
    <xf numFmtId="0" fontId="0" fillId="7" borderId="0" xfId="0" applyFill="1" applyBorder="1" applyAlignment="1">
      <alignment horizontal="center"/>
    </xf>
    <xf numFmtId="0" fontId="0" fillId="6" borderId="0" xfId="0" applyFill="1" applyBorder="1" applyAlignment="1">
      <alignment horizontal="center"/>
    </xf>
    <xf numFmtId="0" fontId="0" fillId="10" borderId="0" xfId="0" applyFill="1" applyAlignment="1">
      <alignment horizontal="center"/>
    </xf>
    <xf numFmtId="0" fontId="0" fillId="7" borderId="0" xfId="0" applyNumberFormat="1" applyFill="1" applyAlignment="1">
      <alignment horizontal="center"/>
    </xf>
    <xf numFmtId="0" fontId="0" fillId="0" borderId="6" xfId="0" applyBorder="1" applyAlignment="1" quotePrefix="1">
      <alignment horizontal="center"/>
    </xf>
    <xf numFmtId="0" fontId="0" fillId="2" borderId="2" xfId="0" applyFill="1" applyBorder="1" applyAlignment="1">
      <alignment horizontal="center"/>
    </xf>
    <xf numFmtId="0" fontId="0" fillId="11" borderId="0" xfId="0" applyFill="1" applyBorder="1" applyAlignment="1">
      <alignment horizontal="center"/>
    </xf>
    <xf numFmtId="178" fontId="0" fillId="2" borderId="2" xfId="0" applyNumberFormat="1" applyFill="1" applyBorder="1" applyAlignment="1" applyProtection="1">
      <alignment horizontal="center"/>
      <protection/>
    </xf>
    <xf numFmtId="178" fontId="0" fillId="0" borderId="0" xfId="0" applyNumberFormat="1" applyAlignment="1" applyProtection="1">
      <alignment horizontal="center"/>
      <protection/>
    </xf>
    <xf numFmtId="179" fontId="0" fillId="7" borderId="0" xfId="0" applyNumberFormat="1" applyFill="1" applyAlignment="1">
      <alignment horizontal="center"/>
    </xf>
    <xf numFmtId="180" fontId="0" fillId="7" borderId="0" xfId="0" applyNumberFormat="1" applyFill="1" applyAlignment="1">
      <alignment horizontal="center"/>
    </xf>
    <xf numFmtId="0" fontId="0" fillId="5" borderId="6" xfId="0" applyFill="1" applyBorder="1" applyAlignment="1">
      <alignment horizontal="center"/>
    </xf>
    <xf numFmtId="0" fontId="0" fillId="0" borderId="0" xfId="0" applyAlignment="1">
      <alignment horizontal="left"/>
    </xf>
    <xf numFmtId="0" fontId="0" fillId="0" borderId="6" xfId="0" applyBorder="1" applyAlignment="1">
      <alignment horizontal="left"/>
    </xf>
    <xf numFmtId="177" fontId="0" fillId="0" borderId="0" xfId="0" applyNumberFormat="1" applyAlignment="1" applyProtection="1">
      <alignment horizontal="left"/>
      <protection/>
    </xf>
    <xf numFmtId="181" fontId="0" fillId="0" borderId="0" xfId="0" applyNumberFormat="1" applyAlignment="1">
      <alignment horizontal="left"/>
    </xf>
    <xf numFmtId="0" fontId="0" fillId="0" borderId="0" xfId="0" applyNumberFormat="1" applyAlignment="1">
      <alignment horizontal="left"/>
    </xf>
    <xf numFmtId="178" fontId="0" fillId="2" borderId="0" xfId="0" applyNumberFormat="1" applyFill="1" applyBorder="1" applyAlignment="1" applyProtection="1">
      <alignment/>
      <protection/>
    </xf>
    <xf numFmtId="0" fontId="0" fillId="0" borderId="11" xfId="0" applyBorder="1" applyAlignment="1">
      <alignment horizontal="left"/>
    </xf>
    <xf numFmtId="0" fontId="0" fillId="0" borderId="2" xfId="0" applyBorder="1" applyAlignment="1" quotePrefix="1">
      <alignment horizontal="left"/>
    </xf>
    <xf numFmtId="0" fontId="0" fillId="0" borderId="2" xfId="0" applyBorder="1" applyAlignment="1">
      <alignment horizontal="left"/>
    </xf>
    <xf numFmtId="0" fontId="0" fillId="0" borderId="4" xfId="0" applyBorder="1" applyAlignment="1">
      <alignment horizontal="left"/>
    </xf>
    <xf numFmtId="0" fontId="0" fillId="0" borderId="0" xfId="0" applyFill="1" applyBorder="1" applyAlignment="1" applyProtection="1">
      <alignment horizontal="left"/>
      <protection/>
    </xf>
    <xf numFmtId="0" fontId="0" fillId="0" borderId="0" xfId="0" applyBorder="1" applyAlignment="1" applyProtection="1">
      <alignment horizontal="left"/>
      <protection/>
    </xf>
    <xf numFmtId="0" fontId="0" fillId="2" borderId="0" xfId="0" applyFill="1" applyBorder="1" applyAlignment="1" applyProtection="1">
      <alignment horizontal="left"/>
      <protection/>
    </xf>
    <xf numFmtId="0" fontId="0" fillId="2" borderId="0" xfId="0" applyFill="1" applyBorder="1" applyAlignment="1">
      <alignment horizontal="left"/>
    </xf>
    <xf numFmtId="0" fontId="0" fillId="0" borderId="0" xfId="0" applyFill="1" applyBorder="1" applyAlignment="1">
      <alignment horizontal="center"/>
    </xf>
    <xf numFmtId="0" fontId="0" fillId="0" borderId="19" xfId="0" applyBorder="1" applyAlignment="1">
      <alignment horizontal="center"/>
    </xf>
    <xf numFmtId="176" fontId="0" fillId="0" borderId="0" xfId="0" applyNumberFormat="1" applyAlignment="1" applyProtection="1" quotePrefix="1">
      <alignment horizontal="left"/>
      <protection/>
    </xf>
    <xf numFmtId="0" fontId="0" fillId="0" borderId="6" xfId="0" applyFill="1" applyBorder="1" applyAlignment="1">
      <alignment horizontal="center"/>
    </xf>
    <xf numFmtId="178" fontId="0" fillId="2" borderId="2" xfId="0" applyNumberFormat="1" applyFill="1" applyBorder="1" applyAlignment="1" applyProtection="1" quotePrefix="1">
      <alignment horizontal="center"/>
      <protection/>
    </xf>
    <xf numFmtId="21" fontId="0" fillId="0" borderId="29" xfId="0" applyNumberFormat="1" applyBorder="1" applyAlignment="1" applyProtection="1">
      <alignment vertical="center"/>
      <protection/>
    </xf>
    <xf numFmtId="0" fontId="7" fillId="0" borderId="0" xfId="0" applyFont="1" applyAlignment="1">
      <alignment/>
    </xf>
    <xf numFmtId="0" fontId="0" fillId="5" borderId="0" xfId="0" applyFill="1" applyBorder="1" applyAlignment="1">
      <alignment/>
    </xf>
    <xf numFmtId="0" fontId="0" fillId="0" borderId="0" xfId="0" applyAlignment="1">
      <alignment/>
    </xf>
    <xf numFmtId="190" fontId="0" fillId="0" borderId="0" xfId="0" applyNumberFormat="1" applyAlignment="1">
      <alignment horizontal="center"/>
    </xf>
    <xf numFmtId="20" fontId="0" fillId="0" borderId="0" xfId="0" applyNumberFormat="1" applyAlignment="1" applyProtection="1">
      <alignment horizontal="center"/>
      <protection/>
    </xf>
    <xf numFmtId="14" fontId="0" fillId="0" borderId="0" xfId="0" applyNumberFormat="1" applyAlignment="1" applyProtection="1">
      <alignment horizontal="center"/>
      <protection/>
    </xf>
    <xf numFmtId="0" fontId="0" fillId="0" borderId="26" xfId="0" applyFill="1" applyBorder="1" applyAlignment="1">
      <alignment/>
    </xf>
    <xf numFmtId="49" fontId="4" fillId="0" borderId="26" xfId="0" applyNumberFormat="1" applyFont="1" applyFill="1" applyBorder="1" applyAlignment="1">
      <alignment horizontal="center" vertical="center"/>
    </xf>
    <xf numFmtId="0" fontId="9" fillId="12" borderId="22" xfId="0" applyFont="1" applyFill="1" applyBorder="1" applyAlignment="1">
      <alignment horizontal="center" vertical="center"/>
    </xf>
    <xf numFmtId="0" fontId="9" fillId="12" borderId="25" xfId="0" applyFont="1" applyFill="1" applyBorder="1" applyAlignment="1">
      <alignment horizontal="center" vertical="center"/>
    </xf>
    <xf numFmtId="0" fontId="4" fillId="12" borderId="26" xfId="0" applyFont="1" applyFill="1" applyBorder="1" applyAlignment="1">
      <alignment horizontal="center" vertical="center"/>
    </xf>
    <xf numFmtId="0" fontId="14" fillId="2" borderId="0" xfId="0" applyFont="1" applyFill="1" applyBorder="1" applyAlignment="1">
      <alignment/>
    </xf>
    <xf numFmtId="0" fontId="9" fillId="12" borderId="22" xfId="0" applyFont="1" applyFill="1" applyBorder="1" applyAlignment="1">
      <alignment horizontal="left" vertical="center"/>
    </xf>
    <xf numFmtId="0" fontId="9" fillId="12" borderId="25" xfId="0" applyFont="1" applyFill="1" applyBorder="1" applyAlignment="1">
      <alignment horizontal="left" vertical="center"/>
    </xf>
    <xf numFmtId="0" fontId="9" fillId="12" borderId="28" xfId="0" applyFont="1" applyFill="1" applyBorder="1" applyAlignment="1">
      <alignment horizontal="left" vertical="center"/>
    </xf>
    <xf numFmtId="0" fontId="9" fillId="12" borderId="25" xfId="0" applyFont="1" applyFill="1" applyBorder="1" applyAlignment="1" applyProtection="1">
      <alignment horizontal="left" vertical="center"/>
      <protection locked="0"/>
    </xf>
    <xf numFmtId="0" fontId="9" fillId="12" borderId="0" xfId="0" applyFont="1" applyFill="1" applyBorder="1" applyAlignment="1">
      <alignment horizontal="left" vertical="center"/>
    </xf>
    <xf numFmtId="0" fontId="14" fillId="2" borderId="0" xfId="0" applyFont="1" applyFill="1" applyBorder="1" applyAlignment="1">
      <alignment horizontal="left"/>
    </xf>
    <xf numFmtId="0" fontId="14" fillId="2" borderId="0" xfId="0" applyFont="1" applyFill="1" applyBorder="1" applyAlignment="1">
      <alignment horizontal="center"/>
    </xf>
    <xf numFmtId="0" fontId="14" fillId="2" borderId="0" xfId="0" applyFont="1" applyFill="1" applyBorder="1" applyAlignment="1" quotePrefix="1">
      <alignment horizontal="left"/>
    </xf>
    <xf numFmtId="0" fontId="9" fillId="2" borderId="0" xfId="0" applyFont="1" applyFill="1" applyBorder="1" applyAlignment="1">
      <alignment horizontal="center"/>
    </xf>
    <xf numFmtId="0" fontId="14" fillId="2" borderId="0" xfId="0" applyFont="1" applyFill="1" applyBorder="1" applyAlignment="1" applyProtection="1">
      <alignment horizontal="left"/>
      <protection/>
    </xf>
    <xf numFmtId="0" fontId="13" fillId="4" borderId="0" xfId="0" applyFont="1" applyFill="1" applyBorder="1" applyAlignment="1">
      <alignment horizontal="center"/>
    </xf>
    <xf numFmtId="182" fontId="13" fillId="4" borderId="0" xfId="0" applyNumberFormat="1" applyFont="1" applyFill="1" applyBorder="1" applyAlignment="1">
      <alignment horizontal="center"/>
    </xf>
    <xf numFmtId="0" fontId="13" fillId="0" borderId="0" xfId="0" applyFont="1" applyAlignment="1">
      <alignment horizontal="center"/>
    </xf>
    <xf numFmtId="0" fontId="13" fillId="2" borderId="0" xfId="0" applyFont="1" applyFill="1" applyBorder="1" applyAlignment="1">
      <alignment horizontal="center"/>
    </xf>
    <xf numFmtId="178" fontId="0" fillId="2" borderId="0" xfId="0" applyNumberFormat="1" applyFill="1" applyBorder="1" applyAlignment="1">
      <alignment horizontal="center"/>
    </xf>
    <xf numFmtId="0" fontId="0" fillId="13" borderId="0" xfId="0" applyFill="1" applyAlignment="1">
      <alignment/>
    </xf>
    <xf numFmtId="0" fontId="17" fillId="4" borderId="0" xfId="0" applyFont="1" applyFill="1" applyBorder="1" applyAlignment="1">
      <alignment horizontal="center"/>
    </xf>
    <xf numFmtId="182" fontId="17" fillId="4" borderId="0" xfId="0" applyNumberFormat="1" applyFont="1" applyFill="1" applyBorder="1" applyAlignment="1">
      <alignment horizontal="center"/>
    </xf>
    <xf numFmtId="0" fontId="17" fillId="0" borderId="0" xfId="0" applyFont="1" applyAlignment="1">
      <alignment horizontal="center"/>
    </xf>
    <xf numFmtId="0" fontId="18" fillId="0" borderId="0" xfId="0" applyFont="1" applyAlignment="1">
      <alignment/>
    </xf>
  </cellXfs>
  <cellStyles count="9">
    <cellStyle name="Normal" xfId="0"/>
    <cellStyle name="Percent" xfId="15"/>
    <cellStyle name="Hyperlink" xfId="16"/>
    <cellStyle name="Comma [0]" xfId="17"/>
    <cellStyle name="Comma" xfId="18"/>
    <cellStyle name="Currency [0]" xfId="19"/>
    <cellStyle name="Currency" xfId="20"/>
    <cellStyle name="Followed Hyperlink" xfId="21"/>
    <cellStyle name="未定義"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55"/>
  <sheetViews>
    <sheetView zoomScale="67" zoomScaleNormal="67" workbookViewId="0" topLeftCell="A1">
      <selection activeCell="A1" sqref="A1"/>
    </sheetView>
  </sheetViews>
  <sheetFormatPr defaultColWidth="8.66015625" defaultRowHeight="18"/>
  <sheetData>
    <row r="1" ht="17.25">
      <c r="A1" t="s">
        <v>0</v>
      </c>
    </row>
    <row r="2" ht="17.25">
      <c r="B2" s="39"/>
    </row>
    <row r="3" ht="17.25">
      <c r="A3" t="s">
        <v>1</v>
      </c>
    </row>
    <row r="4" spans="1:4" ht="17.25">
      <c r="A4" t="s">
        <v>2</v>
      </c>
      <c r="D4" t="s">
        <v>3</v>
      </c>
    </row>
    <row r="5" spans="2:4" ht="17.25">
      <c r="B5" t="s">
        <v>4</v>
      </c>
      <c r="C5" t="s">
        <v>5</v>
      </c>
      <c r="D5" t="s">
        <v>6</v>
      </c>
    </row>
    <row r="6" ht="17.25">
      <c r="D6" t="s">
        <v>7</v>
      </c>
    </row>
    <row r="7" spans="3:8" ht="17.25">
      <c r="C7" s="10" t="s">
        <v>8</v>
      </c>
      <c r="D7" s="10" t="s">
        <v>9</v>
      </c>
      <c r="E7" s="10" t="s">
        <v>10</v>
      </c>
      <c r="F7" s="10" t="s">
        <v>11</v>
      </c>
      <c r="G7" s="10" t="s">
        <v>12</v>
      </c>
      <c r="H7" s="10" t="s">
        <v>13</v>
      </c>
    </row>
    <row r="8" ht="17.25">
      <c r="D8" s="52" t="s">
        <v>14</v>
      </c>
    </row>
    <row r="9" ht="17.25">
      <c r="D9" s="187" t="s">
        <v>15</v>
      </c>
    </row>
    <row r="10" ht="17.25">
      <c r="D10" t="s">
        <v>16</v>
      </c>
    </row>
    <row r="11" ht="17.25">
      <c r="D11" t="s">
        <v>17</v>
      </c>
    </row>
    <row r="12" ht="17.25">
      <c r="D12" t="s">
        <v>220</v>
      </c>
    </row>
    <row r="13" spans="1:5" ht="17.25">
      <c r="A13" t="s">
        <v>18</v>
      </c>
      <c r="C13" s="13" t="s">
        <v>19</v>
      </c>
      <c r="D13" s="13"/>
      <c r="E13" s="13"/>
    </row>
    <row r="14" ht="17.25">
      <c r="D14" s="52" t="s">
        <v>20</v>
      </c>
    </row>
    <row r="15" ht="17.25">
      <c r="D15" s="52" t="s">
        <v>21</v>
      </c>
    </row>
    <row r="16" spans="3:5" ht="17.25">
      <c r="C16" s="9" t="s">
        <v>22</v>
      </c>
      <c r="D16" s="9"/>
      <c r="E16" s="9"/>
    </row>
    <row r="17" ht="17.25">
      <c r="D17" s="52" t="s">
        <v>23</v>
      </c>
    </row>
    <row r="18" ht="17.25">
      <c r="D18" t="s">
        <v>24</v>
      </c>
    </row>
    <row r="19" ht="17.25">
      <c r="D19" s="52" t="s">
        <v>25</v>
      </c>
    </row>
    <row r="20" spans="4:7" ht="17.25">
      <c r="D20" t="s">
        <v>26</v>
      </c>
      <c r="E20" t="s">
        <v>27</v>
      </c>
      <c r="F20" t="s">
        <v>28</v>
      </c>
      <c r="G20" t="s">
        <v>29</v>
      </c>
    </row>
    <row r="21" spans="3:12" ht="17.25">
      <c r="C21" s="53" t="s">
        <v>30</v>
      </c>
      <c r="D21" s="54" t="s">
        <v>31</v>
      </c>
      <c r="E21" s="54"/>
      <c r="F21" s="54"/>
      <c r="G21" s="54"/>
      <c r="H21" s="54"/>
      <c r="I21" s="62"/>
      <c r="J21" s="54"/>
      <c r="K21" s="76" t="s">
        <v>32</v>
      </c>
      <c r="L21" s="55"/>
    </row>
    <row r="22" spans="3:12" ht="17.25">
      <c r="C22" s="56"/>
      <c r="D22" s="57" t="s">
        <v>33</v>
      </c>
      <c r="E22" s="1"/>
      <c r="F22" s="1"/>
      <c r="G22" s="1"/>
      <c r="H22" s="1"/>
      <c r="I22" s="57"/>
      <c r="J22" s="1"/>
      <c r="K22" s="75"/>
      <c r="L22" s="58"/>
    </row>
    <row r="23" spans="3:12" ht="17.25">
      <c r="C23" s="56"/>
      <c r="D23" s="57" t="s">
        <v>34</v>
      </c>
      <c r="E23" s="1"/>
      <c r="F23" s="1"/>
      <c r="G23" s="1"/>
      <c r="H23" s="1"/>
      <c r="I23" s="57"/>
      <c r="J23" s="1"/>
      <c r="K23" s="1"/>
      <c r="L23" s="58"/>
    </row>
    <row r="24" spans="3:12" ht="17.25">
      <c r="C24" s="56"/>
      <c r="D24" s="72" t="s">
        <v>35</v>
      </c>
      <c r="E24" s="1"/>
      <c r="F24" s="1"/>
      <c r="G24" s="1"/>
      <c r="H24" s="1"/>
      <c r="I24" s="1"/>
      <c r="J24" s="1"/>
      <c r="K24" s="1"/>
      <c r="L24" s="58"/>
    </row>
    <row r="25" spans="3:12" ht="17.25">
      <c r="C25" s="56"/>
      <c r="D25" s="72" t="s">
        <v>36</v>
      </c>
      <c r="E25" s="1"/>
      <c r="F25" s="1"/>
      <c r="G25" s="1"/>
      <c r="H25" s="1"/>
      <c r="I25" s="1"/>
      <c r="J25" s="1"/>
      <c r="K25" s="1"/>
      <c r="L25" s="58"/>
    </row>
    <row r="26" spans="3:12" ht="17.25">
      <c r="C26" s="56"/>
      <c r="D26" s="57" t="s">
        <v>37</v>
      </c>
      <c r="E26" s="1"/>
      <c r="F26" s="1"/>
      <c r="G26" s="1"/>
      <c r="H26" s="1"/>
      <c r="I26" s="1"/>
      <c r="J26" s="1"/>
      <c r="K26" s="1"/>
      <c r="L26" s="58"/>
    </row>
    <row r="27" spans="3:12" ht="17.25">
      <c r="C27" s="56"/>
      <c r="D27" s="57" t="s">
        <v>38</v>
      </c>
      <c r="E27" s="1"/>
      <c r="F27" s="1"/>
      <c r="G27" s="1"/>
      <c r="H27" s="1"/>
      <c r="I27" s="1"/>
      <c r="J27" s="1"/>
      <c r="K27" s="1"/>
      <c r="L27" s="58"/>
    </row>
    <row r="28" spans="3:12" ht="17.25">
      <c r="C28" s="59"/>
      <c r="D28" s="77" t="s">
        <v>39</v>
      </c>
      <c r="E28" s="60"/>
      <c r="F28" s="60"/>
      <c r="G28" s="60"/>
      <c r="H28" s="60"/>
      <c r="I28" s="60"/>
      <c r="J28" s="60"/>
      <c r="K28" s="60"/>
      <c r="L28" s="61"/>
    </row>
    <row r="30" spans="1:4" ht="17.25">
      <c r="A30" t="s">
        <v>18</v>
      </c>
      <c r="B30" t="s">
        <v>40</v>
      </c>
      <c r="D30" t="s">
        <v>41</v>
      </c>
    </row>
    <row r="31" spans="3:4" ht="17.25">
      <c r="C31" s="23" t="s">
        <v>40</v>
      </c>
      <c r="D31" t="s">
        <v>42</v>
      </c>
    </row>
    <row r="32" ht="17.25">
      <c r="D32" t="s">
        <v>43</v>
      </c>
    </row>
    <row r="33" spans="5:6" ht="17.25">
      <c r="E33" t="s">
        <v>44</v>
      </c>
      <c r="F33" t="s">
        <v>194</v>
      </c>
    </row>
    <row r="34" ht="17.25">
      <c r="E34" t="s">
        <v>45</v>
      </c>
    </row>
    <row r="35" ht="17.25">
      <c r="E35" t="s">
        <v>46</v>
      </c>
    </row>
    <row r="36" ht="17.25">
      <c r="E36" t="s">
        <v>198</v>
      </c>
    </row>
    <row r="37" ht="17.25">
      <c r="D37" t="s">
        <v>47</v>
      </c>
    </row>
    <row r="38" ht="17.25">
      <c r="D38" s="52" t="s">
        <v>48</v>
      </c>
    </row>
    <row r="39" ht="17.25">
      <c r="D39" t="s">
        <v>49</v>
      </c>
    </row>
    <row r="40" ht="17.25">
      <c r="E40" t="s">
        <v>50</v>
      </c>
    </row>
    <row r="41" ht="17.25">
      <c r="E41" t="s">
        <v>51</v>
      </c>
    </row>
    <row r="42" ht="17.25">
      <c r="E42" t="s">
        <v>195</v>
      </c>
    </row>
    <row r="43" ht="17.25">
      <c r="E43" t="s">
        <v>196</v>
      </c>
    </row>
    <row r="44" ht="17.25">
      <c r="E44" t="s">
        <v>197</v>
      </c>
    </row>
    <row r="45" ht="17.25">
      <c r="D45" t="s">
        <v>52</v>
      </c>
    </row>
    <row r="48" ht="17.25">
      <c r="A48" t="s">
        <v>53</v>
      </c>
    </row>
    <row r="49" ht="17.25">
      <c r="D49" s="52" t="s">
        <v>54</v>
      </c>
    </row>
    <row r="50" ht="17.25">
      <c r="D50" t="s">
        <v>55</v>
      </c>
    </row>
    <row r="52" spans="1:5" ht="17.25">
      <c r="A52" t="s">
        <v>56</v>
      </c>
      <c r="D52" t="s">
        <v>2</v>
      </c>
      <c r="E52" t="s">
        <v>57</v>
      </c>
    </row>
    <row r="55" ht="17.25">
      <c r="A55" t="s">
        <v>58</v>
      </c>
    </row>
  </sheetData>
  <printOptions/>
  <pageMargins left="0.75" right="0.75" top="1" bottom="1" header="0.5" footer="0.5"/>
  <pageSetup fitToHeight="1" fitToWidth="1" horizontalDpi="600" verticalDpi="600" orientation="portrait" paperSize="9" scale="39" r:id="rId1"/>
  <headerFooter alignWithMargins="0">
    <oddHeader>&amp;C&amp;A</oddHeader>
    <oddFooter>&amp;C- &amp;P -</oddFooter>
  </headerFooter>
</worksheet>
</file>

<file path=xl/worksheets/sheet10.xml><?xml version="1.0" encoding="utf-8"?>
<worksheet xmlns="http://schemas.openxmlformats.org/spreadsheetml/2006/main" xmlns:r="http://schemas.openxmlformats.org/officeDocument/2006/relationships">
  <sheetPr transitionEvaluation="1"/>
  <dimension ref="A1:T19"/>
  <sheetViews>
    <sheetView defaultGridColor="0" zoomScale="67" zoomScaleNormal="67" colorId="22" workbookViewId="0" topLeftCell="A1">
      <selection activeCell="B1" sqref="B1"/>
    </sheetView>
  </sheetViews>
  <sheetFormatPr defaultColWidth="10.66015625" defaultRowHeight="18"/>
  <cols>
    <col min="1" max="1" width="8.66015625" style="0" customWidth="1"/>
    <col min="2" max="2" width="4.66015625" style="0" customWidth="1"/>
    <col min="3" max="4" width="5.66015625" style="0" customWidth="1"/>
    <col min="5" max="9" width="6.66015625" style="0" customWidth="1"/>
    <col min="10" max="10" width="7.66015625" style="0" customWidth="1"/>
    <col min="11" max="13" width="6.66015625" style="0" customWidth="1"/>
    <col min="14" max="14" width="5.66015625" style="0" customWidth="1"/>
    <col min="15" max="15" width="6.66015625" style="0" customWidth="1"/>
    <col min="16" max="16" width="5.66015625" style="0" customWidth="1"/>
    <col min="17" max="17" width="4.66015625" style="0" customWidth="1"/>
    <col min="18" max="18" width="7.66015625" style="0" customWidth="1"/>
    <col min="19" max="19" width="4.66015625" style="0" customWidth="1"/>
    <col min="20" max="20" width="3.66015625" style="0" customWidth="1"/>
  </cols>
  <sheetData>
    <row r="1" spans="1:5" ht="16.5" customHeight="1">
      <c r="A1" s="183"/>
      <c r="E1" t="s">
        <v>163</v>
      </c>
    </row>
    <row r="2" spans="2:19" ht="16.5" customHeight="1">
      <c r="B2" s="24"/>
      <c r="C2" s="24" t="s">
        <v>63</v>
      </c>
      <c r="D2" s="24" t="s">
        <v>63</v>
      </c>
      <c r="E2" s="24" t="s">
        <v>76</v>
      </c>
      <c r="F2" s="24" t="s">
        <v>76</v>
      </c>
      <c r="G2" s="24" t="s">
        <v>134</v>
      </c>
      <c r="H2" s="24" t="s">
        <v>134</v>
      </c>
      <c r="I2" s="24" t="s">
        <v>62</v>
      </c>
      <c r="J2" s="24" t="s">
        <v>81</v>
      </c>
      <c r="K2" s="24" t="s">
        <v>85</v>
      </c>
      <c r="L2" s="24" t="s">
        <v>84</v>
      </c>
      <c r="M2" s="24" t="s">
        <v>75</v>
      </c>
      <c r="N2" s="24" t="s">
        <v>153</v>
      </c>
      <c r="O2" s="24" t="s">
        <v>155</v>
      </c>
      <c r="P2" s="24" t="s">
        <v>164</v>
      </c>
      <c r="Q2" s="24" t="s">
        <v>104</v>
      </c>
      <c r="S2" t="s">
        <v>89</v>
      </c>
    </row>
    <row r="3" spans="1:20" ht="16.5" customHeight="1">
      <c r="A3" t="s">
        <v>80</v>
      </c>
      <c r="B3" s="25" t="s">
        <v>59</v>
      </c>
      <c r="C3" s="25"/>
      <c r="D3" s="25" t="s">
        <v>165</v>
      </c>
      <c r="E3" s="25"/>
      <c r="F3" s="25" t="s">
        <v>166</v>
      </c>
      <c r="G3" s="25" t="s">
        <v>165</v>
      </c>
      <c r="H3" s="25" t="s">
        <v>167</v>
      </c>
      <c r="I3" s="25"/>
      <c r="J3" s="25"/>
      <c r="K3" s="25"/>
      <c r="L3" s="25"/>
      <c r="M3" s="25"/>
      <c r="N3" s="25"/>
      <c r="O3" s="25"/>
      <c r="P3" s="25"/>
      <c r="Q3" s="25"/>
      <c r="S3" t="s">
        <v>168</v>
      </c>
      <c r="T3">
        <f>'入力'!C153</f>
        <v>7</v>
      </c>
    </row>
    <row r="4" spans="1:20" ht="16.5" customHeight="1">
      <c r="A4" s="20" t="str">
        <f>FIXED(Q4,0,TRUE)</f>
        <v>1</v>
      </c>
      <c r="B4" s="26" t="str">
        <f>'100'!AL54</f>
        <v>中部</v>
      </c>
      <c r="C4" s="26">
        <f>'100'!AM54</f>
        <v>4</v>
      </c>
      <c r="D4" s="73">
        <f>'100'!AM92</f>
        <v>0</v>
      </c>
      <c r="E4" s="26">
        <f>'1500'!AM10</f>
        <v>11</v>
      </c>
      <c r="F4" s="26">
        <f>'1500'!AM35</f>
        <v>8</v>
      </c>
      <c r="G4" s="26">
        <f>'3000'!AM10</f>
        <v>6</v>
      </c>
      <c r="H4" s="26">
        <f>'3000'!AM35</f>
        <v>8</v>
      </c>
      <c r="I4" s="26">
        <f>'5000'!AM10</f>
        <v>12</v>
      </c>
      <c r="J4" s="26">
        <f>'10000'!AM10</f>
        <v>9</v>
      </c>
      <c r="K4" s="26">
        <f>FIELD!AM10</f>
        <v>10</v>
      </c>
      <c r="L4" s="26">
        <f>FIELD!AM25</f>
        <v>11</v>
      </c>
      <c r="M4" s="26">
        <f>FIELD!AM40</f>
        <v>11</v>
      </c>
      <c r="N4" s="26">
        <f>RELAY!BE10</f>
        <v>4</v>
      </c>
      <c r="O4" s="26">
        <f>RELAY!BE24</f>
        <v>5</v>
      </c>
      <c r="P4" s="26">
        <f aca="true" t="shared" si="0" ref="P4:P9">SUM(C4:O4)</f>
        <v>99</v>
      </c>
      <c r="Q4" s="26">
        <f>RANK(P4,$P$4:$P$8,0)</f>
        <v>1</v>
      </c>
      <c r="S4" t="s">
        <v>169</v>
      </c>
      <c r="T4">
        <f>'入力'!C154</f>
        <v>5</v>
      </c>
    </row>
    <row r="5" spans="1:20" ht="16.5" customHeight="1">
      <c r="A5" s="20" t="str">
        <f>FIXED(Q5,0,TRUE)</f>
        <v>2</v>
      </c>
      <c r="B5" s="26" t="str">
        <f>'100'!AL55</f>
        <v>北陸</v>
      </c>
      <c r="C5" s="26">
        <f>'100'!AM55</f>
        <v>15</v>
      </c>
      <c r="D5" s="26">
        <f>'100'!AM93</f>
        <v>12</v>
      </c>
      <c r="E5" s="26">
        <f>'1500'!AM11</f>
        <v>2</v>
      </c>
      <c r="F5" s="26">
        <f>'1500'!AM36</f>
        <v>10</v>
      </c>
      <c r="G5" s="26">
        <f>'3000'!AM11</f>
        <v>8</v>
      </c>
      <c r="H5" s="26">
        <f>'3000'!AM36</f>
        <v>7</v>
      </c>
      <c r="I5" s="26">
        <f>'5000'!AM11</f>
        <v>0</v>
      </c>
      <c r="J5" s="26">
        <f>'10000'!AM11</f>
        <v>5</v>
      </c>
      <c r="K5" s="26">
        <f>FIELD!AM11</f>
        <v>6</v>
      </c>
      <c r="L5" s="26">
        <f>FIELD!AM26</f>
        <v>6</v>
      </c>
      <c r="M5" s="26">
        <f>FIELD!AM41</f>
        <v>7</v>
      </c>
      <c r="N5" s="26">
        <f>RELAY!BE11</f>
        <v>7</v>
      </c>
      <c r="O5" s="26">
        <f>RELAY!BE25</f>
        <v>7</v>
      </c>
      <c r="P5" s="26">
        <f t="shared" si="0"/>
        <v>92</v>
      </c>
      <c r="Q5" s="26">
        <f>RANK(P5,$P$4:$P$8,0)</f>
        <v>2</v>
      </c>
      <c r="S5" t="s">
        <v>170</v>
      </c>
      <c r="T5">
        <f>'入力'!C155</f>
        <v>4</v>
      </c>
    </row>
    <row r="6" spans="1:20" ht="16.5" customHeight="1">
      <c r="A6" s="20" t="str">
        <f>FIXED(Q6,0,TRUE)</f>
        <v>3</v>
      </c>
      <c r="B6" s="26" t="str">
        <f>'100'!AL56</f>
        <v>関西</v>
      </c>
      <c r="C6" s="26">
        <f>'100'!AM56</f>
        <v>3</v>
      </c>
      <c r="D6" s="26">
        <f>'100'!AM94</f>
        <v>10</v>
      </c>
      <c r="E6" s="26">
        <f>'1500'!AM12</f>
        <v>8</v>
      </c>
      <c r="F6" s="26">
        <f>'1500'!AM37</f>
        <v>4</v>
      </c>
      <c r="G6" s="26">
        <f>'3000'!AM12</f>
        <v>8</v>
      </c>
      <c r="H6" s="26">
        <f>'3000'!AM37</f>
        <v>7</v>
      </c>
      <c r="I6" s="26">
        <f>'5000'!AM12</f>
        <v>10</v>
      </c>
      <c r="J6" s="26">
        <f>'10000'!AM12</f>
        <v>7</v>
      </c>
      <c r="K6" s="26">
        <f>FIELD!AM12</f>
        <v>6</v>
      </c>
      <c r="L6" s="26">
        <f>FIELD!AM27</f>
        <v>5</v>
      </c>
      <c r="M6" s="26">
        <f>FIELD!AM42</f>
        <v>4</v>
      </c>
      <c r="N6" s="26">
        <f>RELAY!BE12</f>
        <v>5</v>
      </c>
      <c r="O6" s="26">
        <f>RELAY!BE26</f>
        <v>4</v>
      </c>
      <c r="P6" s="26">
        <f t="shared" si="0"/>
        <v>81</v>
      </c>
      <c r="Q6" s="26">
        <f>RANK(P6,$P$4:$P$8,0)</f>
        <v>3</v>
      </c>
      <c r="S6" t="s">
        <v>171</v>
      </c>
      <c r="T6">
        <f>'入力'!C156</f>
        <v>3</v>
      </c>
    </row>
    <row r="7" spans="1:20" ht="16.5" customHeight="1">
      <c r="A7" s="20" t="str">
        <f>FIXED(Q7,0,TRUE)</f>
        <v>4</v>
      </c>
      <c r="B7" s="26">
        <f>'100'!AL57</f>
      </c>
      <c r="C7" s="73">
        <f>'100'!AM57</f>
        <v>0</v>
      </c>
      <c r="D7" s="73">
        <f>'100'!AM95</f>
        <v>0</v>
      </c>
      <c r="E7" s="26">
        <f>'1500'!AM13</f>
        <v>0</v>
      </c>
      <c r="F7" s="26">
        <f>'1500'!AM38</f>
        <v>0</v>
      </c>
      <c r="G7" s="26">
        <f>'3000'!AM13</f>
        <v>0</v>
      </c>
      <c r="H7" s="26">
        <f>'3000'!AM38</f>
        <v>0</v>
      </c>
      <c r="I7" s="26">
        <f>'5000'!AM13</f>
        <v>0</v>
      </c>
      <c r="J7" s="26">
        <f>'10000'!AM13</f>
        <v>0</v>
      </c>
      <c r="K7" s="26" t="str">
        <f>FIELD!AM13</f>
        <v> </v>
      </c>
      <c r="L7" s="26" t="str">
        <f>FIELD!AM28</f>
        <v> </v>
      </c>
      <c r="M7" s="26" t="str">
        <f>FIELD!AM43</f>
        <v> </v>
      </c>
      <c r="N7" s="26">
        <f>RELAY!BE13</f>
        <v>0</v>
      </c>
      <c r="O7" s="26">
        <f>RELAY!BE27</f>
        <v>0</v>
      </c>
      <c r="P7" s="26">
        <f t="shared" si="0"/>
        <v>0</v>
      </c>
      <c r="Q7" s="26">
        <f>RANK(P7,$P$4:$P$8,0)</f>
        <v>4</v>
      </c>
      <c r="S7" t="s">
        <v>172</v>
      </c>
      <c r="T7">
        <f>'入力'!C157</f>
        <v>2</v>
      </c>
    </row>
    <row r="8" spans="1:20" ht="16.5" customHeight="1">
      <c r="A8" s="20" t="str">
        <f>FIXED(Q8,0,TRUE)</f>
        <v>4</v>
      </c>
      <c r="B8" s="26">
        <f>'100'!AL58</f>
        <v>0</v>
      </c>
      <c r="C8" s="26">
        <f>'100'!AM58</f>
        <v>0</v>
      </c>
      <c r="D8" s="26">
        <f>'100'!AM96</f>
        <v>0</v>
      </c>
      <c r="E8" s="26">
        <f>'1500'!AM14</f>
        <v>0</v>
      </c>
      <c r="F8" s="26">
        <f>'1500'!AM39</f>
        <v>0</v>
      </c>
      <c r="G8" s="26">
        <f>'3000'!AM14</f>
        <v>0</v>
      </c>
      <c r="H8" s="26">
        <f>'3000'!AM39</f>
        <v>0</v>
      </c>
      <c r="I8" s="26">
        <f>'5000'!AM14</f>
        <v>0</v>
      </c>
      <c r="J8" s="26">
        <f>'10000'!AM14</f>
        <v>0</v>
      </c>
      <c r="K8" s="26" t="str">
        <f>FIELD!AM14</f>
        <v> </v>
      </c>
      <c r="L8" s="26" t="str">
        <f>FIELD!AM29</f>
        <v> </v>
      </c>
      <c r="M8" s="26" t="str">
        <f>FIELD!AM44</f>
        <v> </v>
      </c>
      <c r="N8" s="26">
        <f>RELAY!BE14</f>
        <v>0</v>
      </c>
      <c r="O8" s="26">
        <f>RELAY!BE28</f>
        <v>0</v>
      </c>
      <c r="P8" s="26">
        <f t="shared" si="0"/>
        <v>0</v>
      </c>
      <c r="Q8" s="26">
        <f>RANK(P8,$P$4:$P$8,0)</f>
        <v>4</v>
      </c>
      <c r="S8" t="s">
        <v>173</v>
      </c>
      <c r="T8">
        <f>'入力'!C158</f>
        <v>1</v>
      </c>
    </row>
    <row r="9" spans="3:16" ht="16.5" customHeight="1">
      <c r="C9">
        <f>'100'!AM59</f>
        <v>0</v>
      </c>
      <c r="D9">
        <f>'100'!AM97</f>
        <v>0</v>
      </c>
      <c r="E9">
        <f>'1500'!AM15</f>
        <v>0</v>
      </c>
      <c r="F9">
        <f>'1500'!AM40</f>
        <v>0</v>
      </c>
      <c r="G9">
        <f>'3000'!AM15</f>
        <v>0</v>
      </c>
      <c r="H9">
        <f>'3000'!AM40</f>
        <v>0</v>
      </c>
      <c r="I9">
        <f>'5000'!AM15</f>
        <v>0</v>
      </c>
      <c r="J9">
        <f>'10000'!AM15</f>
        <v>0</v>
      </c>
      <c r="K9">
        <f>FIELD!AM15</f>
        <v>0</v>
      </c>
      <c r="L9">
        <f>FIELD!AM30</f>
        <v>0</v>
      </c>
      <c r="M9">
        <f>FIELD!AM45</f>
        <v>0</v>
      </c>
      <c r="N9">
        <f>RELAY!BE15</f>
        <v>0</v>
      </c>
      <c r="O9">
        <f>RELAY!BE29</f>
        <v>0</v>
      </c>
      <c r="P9">
        <f t="shared" si="0"/>
        <v>0</v>
      </c>
    </row>
    <row r="10" spans="3:16" ht="16.5" customHeight="1">
      <c r="C10">
        <f>SUM(C4:C8)</f>
        <v>22</v>
      </c>
      <c r="D10" s="38">
        <f>SUM(D4:D8)</f>
        <v>22</v>
      </c>
      <c r="E10">
        <f aca="true" t="shared" si="1" ref="E10:P10">SUM(E4:E8)</f>
        <v>21</v>
      </c>
      <c r="F10">
        <f t="shared" si="1"/>
        <v>22</v>
      </c>
      <c r="G10">
        <f t="shared" si="1"/>
        <v>22</v>
      </c>
      <c r="H10">
        <f t="shared" si="1"/>
        <v>22</v>
      </c>
      <c r="I10">
        <f t="shared" si="1"/>
        <v>22</v>
      </c>
      <c r="J10">
        <f t="shared" si="1"/>
        <v>21</v>
      </c>
      <c r="K10">
        <f t="shared" si="1"/>
        <v>22</v>
      </c>
      <c r="L10">
        <f t="shared" si="1"/>
        <v>22</v>
      </c>
      <c r="M10">
        <f t="shared" si="1"/>
        <v>22</v>
      </c>
      <c r="N10">
        <f t="shared" si="1"/>
        <v>16</v>
      </c>
      <c r="O10">
        <f t="shared" si="1"/>
        <v>16</v>
      </c>
      <c r="P10">
        <f t="shared" si="1"/>
        <v>272</v>
      </c>
    </row>
    <row r="11" ht="16.5" customHeight="1"/>
    <row r="12" ht="16.5" customHeight="1">
      <c r="A12" s="23" t="s">
        <v>40</v>
      </c>
    </row>
    <row r="13" spans="5:19" ht="16.5" customHeight="1">
      <c r="E13" t="s">
        <v>163</v>
      </c>
      <c r="S13" t="s">
        <v>89</v>
      </c>
    </row>
    <row r="14" spans="2:20" ht="16.5" customHeight="1">
      <c r="B14" s="24"/>
      <c r="C14" s="24" t="s">
        <v>63</v>
      </c>
      <c r="D14" s="24" t="s">
        <v>63</v>
      </c>
      <c r="E14" s="24" t="s">
        <v>76</v>
      </c>
      <c r="F14" s="24" t="s">
        <v>76</v>
      </c>
      <c r="G14" s="24" t="s">
        <v>134</v>
      </c>
      <c r="H14" s="24" t="s">
        <v>134</v>
      </c>
      <c r="I14" s="24" t="s">
        <v>62</v>
      </c>
      <c r="J14" s="24" t="s">
        <v>81</v>
      </c>
      <c r="K14" s="24" t="s">
        <v>85</v>
      </c>
      <c r="L14" s="24" t="s">
        <v>84</v>
      </c>
      <c r="M14" s="24" t="s">
        <v>75</v>
      </c>
      <c r="N14" s="24" t="s">
        <v>153</v>
      </c>
      <c r="O14" s="24" t="s">
        <v>155</v>
      </c>
      <c r="P14" s="24" t="s">
        <v>164</v>
      </c>
      <c r="Q14" s="24" t="s">
        <v>104</v>
      </c>
      <c r="S14" t="s">
        <v>168</v>
      </c>
      <c r="T14">
        <v>7</v>
      </c>
    </row>
    <row r="15" spans="2:20" ht="16.5" customHeight="1">
      <c r="B15" s="25" t="s">
        <v>59</v>
      </c>
      <c r="C15" s="25"/>
      <c r="D15" s="25" t="s">
        <v>165</v>
      </c>
      <c r="E15" s="25"/>
      <c r="F15" s="25" t="s">
        <v>166</v>
      </c>
      <c r="G15" s="25" t="s">
        <v>165</v>
      </c>
      <c r="H15" s="25" t="s">
        <v>167</v>
      </c>
      <c r="I15" s="25"/>
      <c r="J15" s="25"/>
      <c r="K15" s="25"/>
      <c r="L15" s="25"/>
      <c r="M15" s="25"/>
      <c r="N15" s="25"/>
      <c r="O15" s="25"/>
      <c r="P15" s="25"/>
      <c r="Q15" s="25"/>
      <c r="S15" t="s">
        <v>169</v>
      </c>
      <c r="T15">
        <v>5</v>
      </c>
    </row>
    <row r="16" spans="2:20" ht="16.5" customHeight="1">
      <c r="B16" s="26" t="s">
        <v>78</v>
      </c>
      <c r="C16" s="26" t="s">
        <v>78</v>
      </c>
      <c r="D16" s="26">
        <v>4</v>
      </c>
      <c r="E16" s="73">
        <v>0</v>
      </c>
      <c r="F16" s="26">
        <v>11</v>
      </c>
      <c r="G16" s="26">
        <v>8</v>
      </c>
      <c r="H16" s="26">
        <v>6</v>
      </c>
      <c r="I16" s="26">
        <v>8</v>
      </c>
      <c r="J16" s="26">
        <v>12</v>
      </c>
      <c r="K16" s="26">
        <v>9</v>
      </c>
      <c r="L16" s="26">
        <v>10</v>
      </c>
      <c r="M16" s="26">
        <v>11</v>
      </c>
      <c r="N16" s="26">
        <v>11</v>
      </c>
      <c r="O16" s="26">
        <v>4</v>
      </c>
      <c r="P16" s="26">
        <v>5</v>
      </c>
      <c r="Q16" s="26">
        <v>99</v>
      </c>
      <c r="R16" s="26">
        <v>1</v>
      </c>
      <c r="S16" t="s">
        <v>170</v>
      </c>
      <c r="T16">
        <v>4</v>
      </c>
    </row>
    <row r="17" spans="2:20" ht="16.5" customHeight="1">
      <c r="B17" s="26" t="s">
        <v>67</v>
      </c>
      <c r="C17" s="26" t="s">
        <v>67</v>
      </c>
      <c r="D17" s="26">
        <v>15</v>
      </c>
      <c r="E17" s="26">
        <v>12</v>
      </c>
      <c r="F17" s="26">
        <v>2</v>
      </c>
      <c r="G17" s="26">
        <v>10</v>
      </c>
      <c r="H17" s="26">
        <v>8</v>
      </c>
      <c r="I17" s="26">
        <v>7</v>
      </c>
      <c r="J17" s="26">
        <v>0</v>
      </c>
      <c r="K17" s="26">
        <v>5</v>
      </c>
      <c r="L17" s="26">
        <v>6</v>
      </c>
      <c r="M17" s="26">
        <v>6</v>
      </c>
      <c r="N17" s="26">
        <v>7</v>
      </c>
      <c r="O17" s="26">
        <v>7</v>
      </c>
      <c r="P17" s="26">
        <v>7</v>
      </c>
      <c r="Q17" s="26">
        <v>92</v>
      </c>
      <c r="R17" s="26">
        <v>2</v>
      </c>
      <c r="S17" t="s">
        <v>171</v>
      </c>
      <c r="T17">
        <v>3</v>
      </c>
    </row>
    <row r="18" spans="2:20" ht="16.5" customHeight="1">
      <c r="B18" s="26" t="s">
        <v>61</v>
      </c>
      <c r="C18" s="26" t="s">
        <v>61</v>
      </c>
      <c r="D18" s="26">
        <v>3</v>
      </c>
      <c r="E18" s="26">
        <v>10</v>
      </c>
      <c r="F18" s="26">
        <v>8</v>
      </c>
      <c r="G18" s="26">
        <v>4</v>
      </c>
      <c r="H18" s="26">
        <v>8</v>
      </c>
      <c r="I18" s="26">
        <v>7</v>
      </c>
      <c r="J18" s="26">
        <v>10</v>
      </c>
      <c r="K18" s="26">
        <v>7</v>
      </c>
      <c r="L18" s="26">
        <v>6</v>
      </c>
      <c r="M18" s="26">
        <v>5</v>
      </c>
      <c r="N18" s="26">
        <v>4</v>
      </c>
      <c r="O18" s="26">
        <v>5</v>
      </c>
      <c r="P18" s="26">
        <v>4</v>
      </c>
      <c r="Q18" s="26">
        <v>81</v>
      </c>
      <c r="R18" s="26">
        <v>3</v>
      </c>
      <c r="S18" t="s">
        <v>172</v>
      </c>
      <c r="T18">
        <v>2</v>
      </c>
    </row>
    <row r="19" spans="19:20" ht="16.5" customHeight="1">
      <c r="S19" t="s">
        <v>173</v>
      </c>
      <c r="T19">
        <v>1</v>
      </c>
    </row>
  </sheetData>
  <printOptions/>
  <pageMargins left="0.867" right="0.5" top="0.867" bottom="0.5" header="0.512" footer="0.512"/>
  <pageSetup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R187"/>
  <sheetViews>
    <sheetView defaultGridColor="0" zoomScale="75" zoomScaleNormal="75" colorId="22" workbookViewId="0" topLeftCell="A139">
      <selection activeCell="B163" sqref="B163"/>
    </sheetView>
  </sheetViews>
  <sheetFormatPr defaultColWidth="10.66015625" defaultRowHeight="18"/>
  <cols>
    <col min="1" max="1" width="7.66015625" style="0" customWidth="1"/>
    <col min="2" max="2" width="4.66015625" style="0" customWidth="1"/>
    <col min="3" max="3" width="8.66015625" style="0" customWidth="1"/>
    <col min="4" max="4" width="5.66015625" style="0" customWidth="1"/>
    <col min="5" max="5" width="12.66015625" style="0" customWidth="1"/>
    <col min="6" max="7" width="4.66015625" style="0" customWidth="1"/>
    <col min="8" max="8" width="11.33203125" style="0" customWidth="1"/>
    <col min="9" max="9" width="4.16015625" style="0" customWidth="1"/>
    <col min="10" max="10" width="4.66015625" style="0" customWidth="1"/>
    <col min="11" max="11" width="2.66015625" style="0" customWidth="1"/>
    <col min="12" max="12" width="4.91015625" style="0" customWidth="1"/>
    <col min="13" max="13" width="4.66015625" style="0" customWidth="1"/>
  </cols>
  <sheetData>
    <row r="1" spans="1:12" ht="17.25">
      <c r="A1" s="27" t="s">
        <v>40</v>
      </c>
      <c r="F1" s="8"/>
      <c r="G1" s="8"/>
      <c r="L1" t="s">
        <v>174</v>
      </c>
    </row>
    <row r="2" spans="1:13" ht="16.5" customHeight="1">
      <c r="A2" s="37"/>
      <c r="B2" s="37"/>
      <c r="C2" s="37"/>
      <c r="D2" s="37"/>
      <c r="E2" s="112">
        <v>38816.732901041665</v>
      </c>
      <c r="H2" s="160">
        <v>38816.732901041665</v>
      </c>
      <c r="I2" s="37"/>
      <c r="K2" t="s">
        <v>102</v>
      </c>
      <c r="L2" s="1"/>
      <c r="M2" s="1"/>
    </row>
    <row r="3" spans="2:13" ht="16.5" customHeight="1">
      <c r="B3" s="37" t="s">
        <v>104</v>
      </c>
      <c r="D3" s="1" t="s">
        <v>9</v>
      </c>
      <c r="E3" s="1" t="s">
        <v>10</v>
      </c>
      <c r="F3" s="8" t="s">
        <v>11</v>
      </c>
      <c r="G3" s="8" t="s">
        <v>12</v>
      </c>
      <c r="H3" s="37" t="s">
        <v>105</v>
      </c>
      <c r="I3" s="16"/>
      <c r="J3" t="s">
        <v>89</v>
      </c>
      <c r="K3" s="17" t="s">
        <v>108</v>
      </c>
      <c r="L3" s="16" t="s">
        <v>89</v>
      </c>
      <c r="M3" s="16"/>
    </row>
    <row r="4" spans="4:13" ht="16.5" customHeight="1">
      <c r="D4" s="1"/>
      <c r="E4" s="1"/>
      <c r="F4" s="8"/>
      <c r="G4" s="8"/>
      <c r="I4" s="16"/>
      <c r="L4" s="16"/>
      <c r="M4" s="16"/>
    </row>
    <row r="5" spans="1:10" ht="16.5" customHeight="1">
      <c r="A5" t="s">
        <v>63</v>
      </c>
      <c r="C5" t="s">
        <v>109</v>
      </c>
      <c r="D5" s="18"/>
      <c r="E5" t="s">
        <v>110</v>
      </c>
      <c r="G5" t="s">
        <v>78</v>
      </c>
      <c r="H5" s="42">
        <v>109</v>
      </c>
      <c r="I5" s="74"/>
      <c r="J5" s="74" t="s">
        <v>111</v>
      </c>
    </row>
    <row r="6" ht="16.5" customHeight="1">
      <c r="H6" s="42"/>
    </row>
    <row r="7" spans="1:13" ht="16.5" customHeight="1">
      <c r="A7" s="37" t="s">
        <v>117</v>
      </c>
      <c r="B7" s="37"/>
      <c r="C7" s="37" t="s">
        <v>28</v>
      </c>
      <c r="D7" s="21" t="s">
        <v>94</v>
      </c>
      <c r="E7" s="117">
        <v>1.2</v>
      </c>
      <c r="F7" s="37" t="s">
        <v>95</v>
      </c>
      <c r="G7" s="37" t="s">
        <v>12</v>
      </c>
      <c r="H7" s="37"/>
      <c r="I7" s="37"/>
      <c r="J7" s="37" t="s">
        <v>89</v>
      </c>
      <c r="K7" s="37"/>
      <c r="L7" s="37"/>
      <c r="M7" s="37" t="s">
        <v>89</v>
      </c>
    </row>
    <row r="8" spans="1:13" ht="16.5" customHeight="1">
      <c r="A8" s="37"/>
      <c r="B8" s="37">
        <v>1</v>
      </c>
      <c r="C8" s="37" t="s">
        <v>90</v>
      </c>
      <c r="D8" s="37">
        <v>217</v>
      </c>
      <c r="E8" s="37" t="s">
        <v>307</v>
      </c>
      <c r="F8" s="37">
        <v>29</v>
      </c>
      <c r="G8" s="37" t="s">
        <v>67</v>
      </c>
      <c r="H8" s="63">
        <v>115</v>
      </c>
      <c r="I8" s="37" t="s">
        <v>90</v>
      </c>
      <c r="J8" s="37">
        <v>7</v>
      </c>
      <c r="K8" s="37"/>
      <c r="L8" s="37" t="s">
        <v>78</v>
      </c>
      <c r="M8" s="118">
        <v>4</v>
      </c>
    </row>
    <row r="9" spans="1:13" ht="16.5" customHeight="1">
      <c r="A9" s="37"/>
      <c r="B9" s="37">
        <v>2</v>
      </c>
      <c r="C9" s="37" t="s">
        <v>90</v>
      </c>
      <c r="D9" s="37">
        <v>209</v>
      </c>
      <c r="E9" s="37" t="s">
        <v>308</v>
      </c>
      <c r="F9" s="37">
        <v>27</v>
      </c>
      <c r="G9" s="37" t="s">
        <v>67</v>
      </c>
      <c r="H9" s="63">
        <v>121</v>
      </c>
      <c r="I9" s="37" t="s">
        <v>90</v>
      </c>
      <c r="J9" s="37">
        <v>5</v>
      </c>
      <c r="K9" s="37"/>
      <c r="L9" s="37" t="s">
        <v>67</v>
      </c>
      <c r="M9" s="118">
        <v>15</v>
      </c>
    </row>
    <row r="10" spans="1:13" ht="16.5" customHeight="1">
      <c r="A10" s="37"/>
      <c r="B10" s="37">
        <v>3</v>
      </c>
      <c r="C10" s="37" t="s">
        <v>90</v>
      </c>
      <c r="D10" s="37">
        <v>130</v>
      </c>
      <c r="E10" s="37" t="s">
        <v>309</v>
      </c>
      <c r="F10" s="37">
        <v>29</v>
      </c>
      <c r="G10" s="37" t="s">
        <v>78</v>
      </c>
      <c r="H10" s="63">
        <v>121</v>
      </c>
      <c r="I10" s="37" t="s">
        <v>90</v>
      </c>
      <c r="J10" s="37">
        <v>4</v>
      </c>
      <c r="K10" s="37"/>
      <c r="L10" s="37" t="s">
        <v>61</v>
      </c>
      <c r="M10" s="118">
        <v>3</v>
      </c>
    </row>
    <row r="11" spans="1:13" ht="16.5" customHeight="1">
      <c r="A11" s="37"/>
      <c r="B11" s="37">
        <v>4</v>
      </c>
      <c r="C11" s="37" t="s">
        <v>90</v>
      </c>
      <c r="D11" s="37">
        <v>210</v>
      </c>
      <c r="E11" s="37" t="s">
        <v>310</v>
      </c>
      <c r="F11" s="37">
        <v>26</v>
      </c>
      <c r="G11" s="37" t="s">
        <v>67</v>
      </c>
      <c r="H11" s="63">
        <v>124</v>
      </c>
      <c r="I11" s="37" t="s">
        <v>90</v>
      </c>
      <c r="J11" s="37">
        <v>3</v>
      </c>
      <c r="K11" s="37"/>
      <c r="L11" s="37" t="s">
        <v>59</v>
      </c>
      <c r="M11" s="118"/>
    </row>
    <row r="12" spans="1:13" ht="16.5" customHeight="1">
      <c r="A12" s="37"/>
      <c r="B12" s="37">
        <v>5</v>
      </c>
      <c r="C12" s="37" t="s">
        <v>90</v>
      </c>
      <c r="D12" s="37">
        <v>517</v>
      </c>
      <c r="E12" s="37" t="s">
        <v>311</v>
      </c>
      <c r="F12" s="37">
        <v>19</v>
      </c>
      <c r="G12" s="37" t="s">
        <v>61</v>
      </c>
      <c r="H12" s="63">
        <v>128</v>
      </c>
      <c r="I12" s="37" t="s">
        <v>90</v>
      </c>
      <c r="J12" s="37">
        <v>2</v>
      </c>
      <c r="K12" s="37"/>
      <c r="L12" s="37"/>
      <c r="M12" s="118"/>
    </row>
    <row r="13" spans="1:13" ht="16.5" customHeight="1">
      <c r="A13" s="37"/>
      <c r="B13" s="37">
        <v>6</v>
      </c>
      <c r="C13" s="37" t="s">
        <v>90</v>
      </c>
      <c r="D13" s="37">
        <v>519</v>
      </c>
      <c r="E13" s="37" t="s">
        <v>312</v>
      </c>
      <c r="F13" s="37">
        <v>21</v>
      </c>
      <c r="G13" s="37" t="s">
        <v>61</v>
      </c>
      <c r="H13" s="63">
        <v>128</v>
      </c>
      <c r="I13" s="37" t="s">
        <v>90</v>
      </c>
      <c r="J13" s="37">
        <v>1</v>
      </c>
      <c r="K13" s="37"/>
      <c r="L13" s="37"/>
      <c r="M13" s="118"/>
    </row>
    <row r="14" spans="1:13" ht="16.5" customHeight="1">
      <c r="A14" s="37"/>
      <c r="B14" s="37">
        <v>7</v>
      </c>
      <c r="C14" s="37" t="s">
        <v>90</v>
      </c>
      <c r="D14" s="37">
        <v>136</v>
      </c>
      <c r="E14" s="37" t="s">
        <v>313</v>
      </c>
      <c r="F14" s="37">
        <v>20</v>
      </c>
      <c r="G14" s="37" t="s">
        <v>78</v>
      </c>
      <c r="H14" s="63">
        <v>128</v>
      </c>
      <c r="I14" s="37" t="s">
        <v>90</v>
      </c>
      <c r="J14" s="37" t="s">
        <v>59</v>
      </c>
      <c r="K14" s="37"/>
      <c r="L14" s="37"/>
      <c r="M14" s="37"/>
    </row>
    <row r="15" spans="1:13" ht="16.5" customHeight="1">
      <c r="A15" s="37"/>
      <c r="B15" s="37">
        <v>8</v>
      </c>
      <c r="C15" s="37" t="s">
        <v>90</v>
      </c>
      <c r="D15" s="37">
        <v>509</v>
      </c>
      <c r="E15" s="37" t="s">
        <v>314</v>
      </c>
      <c r="F15" s="37">
        <v>24</v>
      </c>
      <c r="G15" s="37" t="s">
        <v>61</v>
      </c>
      <c r="H15" s="63">
        <v>156</v>
      </c>
      <c r="I15" s="37" t="s">
        <v>90</v>
      </c>
      <c r="J15" s="37" t="s">
        <v>59</v>
      </c>
      <c r="K15" s="37"/>
      <c r="L15" s="37"/>
      <c r="M15" s="37"/>
    </row>
    <row r="16" ht="16.5" customHeight="1"/>
    <row r="17" spans="1:13" ht="16.5" customHeight="1">
      <c r="A17" s="37" t="s">
        <v>63</v>
      </c>
      <c r="B17" s="37"/>
      <c r="C17" s="37" t="s">
        <v>109</v>
      </c>
      <c r="D17" s="21"/>
      <c r="E17" s="37" t="s">
        <v>64</v>
      </c>
      <c r="F17" s="37">
        <v>31</v>
      </c>
      <c r="G17" s="37" t="s">
        <v>61</v>
      </c>
      <c r="H17" s="63">
        <v>110</v>
      </c>
      <c r="I17" s="105"/>
      <c r="J17" s="105" t="s">
        <v>124</v>
      </c>
      <c r="K17" s="37"/>
      <c r="L17" s="37"/>
      <c r="M17" s="37"/>
    </row>
    <row r="18" spans="1:13" ht="16.5" customHeight="1" hidden="1">
      <c r="A18" s="37" t="s">
        <v>113</v>
      </c>
      <c r="B18" s="37"/>
      <c r="C18" s="37" t="s">
        <v>28</v>
      </c>
      <c r="D18" s="21" t="s">
        <v>94</v>
      </c>
      <c r="E18" s="117">
        <v>0.1</v>
      </c>
      <c r="F18" s="37" t="s">
        <v>95</v>
      </c>
      <c r="G18" s="37"/>
      <c r="H18" s="37"/>
      <c r="I18" s="37"/>
      <c r="J18" s="37"/>
      <c r="K18" s="37"/>
      <c r="L18" s="37"/>
      <c r="M18" s="37"/>
    </row>
    <row r="19" spans="1:13" ht="16.5" customHeight="1" hidden="1">
      <c r="A19" s="37"/>
      <c r="B19" s="37" t="e">
        <v>#VALUE!</v>
      </c>
      <c r="C19" s="37" t="e">
        <v>#VALUE!</v>
      </c>
      <c r="D19" s="37">
        <v>111</v>
      </c>
      <c r="E19" s="37" t="e">
        <v>#VALUE!</v>
      </c>
      <c r="F19" s="37" t="e">
        <v>#VALUE!</v>
      </c>
      <c r="G19" s="37" t="e">
        <v>#VALUE!</v>
      </c>
      <c r="H19" s="63">
        <v>112</v>
      </c>
      <c r="I19" s="37" t="s">
        <v>90</v>
      </c>
      <c r="J19" s="37"/>
      <c r="K19" s="37"/>
      <c r="L19" s="37"/>
      <c r="M19" s="37"/>
    </row>
    <row r="20" spans="1:13" ht="16.5" customHeight="1" hidden="1">
      <c r="A20" s="37"/>
      <c r="B20" s="37" t="e">
        <v>#VALUE!</v>
      </c>
      <c r="C20" s="37" t="e">
        <v>#VALUE!</v>
      </c>
      <c r="D20" s="37">
        <v>229</v>
      </c>
      <c r="E20" s="37" t="e">
        <v>#VALUE!</v>
      </c>
      <c r="F20" s="37" t="e">
        <v>#VALUE!</v>
      </c>
      <c r="G20" s="37" t="e">
        <v>#VALUE!</v>
      </c>
      <c r="H20" s="63">
        <v>115</v>
      </c>
      <c r="I20" s="37" t="s">
        <v>90</v>
      </c>
      <c r="J20" s="37"/>
      <c r="K20" s="37"/>
      <c r="L20" s="37"/>
      <c r="M20" s="37"/>
    </row>
    <row r="21" spans="1:13" ht="16.5" customHeight="1" hidden="1">
      <c r="A21" s="37"/>
      <c r="B21" s="37" t="e">
        <v>#VALUE!</v>
      </c>
      <c r="C21" s="37" t="e">
        <v>#VALUE!</v>
      </c>
      <c r="D21" s="37">
        <v>306</v>
      </c>
      <c r="E21" s="37" t="e">
        <v>#VALUE!</v>
      </c>
      <c r="F21" s="37" t="e">
        <v>#VALUE!</v>
      </c>
      <c r="G21" s="37" t="e">
        <v>#VALUE!</v>
      </c>
      <c r="H21" s="63">
        <v>117</v>
      </c>
      <c r="I21" s="37" t="s">
        <v>90</v>
      </c>
      <c r="J21" s="37"/>
      <c r="K21" s="37"/>
      <c r="L21" s="37"/>
      <c r="M21" s="37"/>
    </row>
    <row r="22" spans="1:13" ht="16.5" customHeight="1" hidden="1">
      <c r="A22" s="37"/>
      <c r="B22" s="37" t="e">
        <v>#VALUE!</v>
      </c>
      <c r="C22" s="37" t="e">
        <v>#VALUE!</v>
      </c>
      <c r="D22" s="37">
        <v>109</v>
      </c>
      <c r="E22" s="37" t="e">
        <v>#VALUE!</v>
      </c>
      <c r="F22" s="37" t="e">
        <v>#VALUE!</v>
      </c>
      <c r="G22" s="37" t="e">
        <v>#VALUE!</v>
      </c>
      <c r="H22" s="63">
        <v>119</v>
      </c>
      <c r="I22" s="37" t="s">
        <v>90</v>
      </c>
      <c r="J22" s="37"/>
      <c r="K22" s="37"/>
      <c r="L22" s="37"/>
      <c r="M22" s="37"/>
    </row>
    <row r="23" spans="1:13" ht="16.5" customHeight="1" hidden="1">
      <c r="A23" s="37"/>
      <c r="B23" s="37" t="e">
        <v>#VALUE!</v>
      </c>
      <c r="C23" s="37" t="e">
        <v>#VALUE!</v>
      </c>
      <c r="D23" s="37">
        <v>215</v>
      </c>
      <c r="E23" s="37" t="e">
        <v>#VALUE!</v>
      </c>
      <c r="F23" s="37" t="e">
        <v>#VALUE!</v>
      </c>
      <c r="G23" s="37" t="e">
        <v>#VALUE!</v>
      </c>
      <c r="H23" s="63">
        <v>120</v>
      </c>
      <c r="I23" s="37" t="s">
        <v>90</v>
      </c>
      <c r="J23" s="37"/>
      <c r="K23" s="37"/>
      <c r="L23" s="37"/>
      <c r="M23" s="37"/>
    </row>
    <row r="24" spans="1:13" ht="16.5" customHeight="1" hidden="1">
      <c r="A24" s="37"/>
      <c r="B24" s="37" t="e">
        <v>#VALUE!</v>
      </c>
      <c r="C24" s="37" t="e">
        <v>#VALUE!</v>
      </c>
      <c r="D24" s="37">
        <v>227</v>
      </c>
      <c r="E24" s="37" t="e">
        <v>#VALUE!</v>
      </c>
      <c r="F24" s="37" t="e">
        <v>#VALUE!</v>
      </c>
      <c r="G24" s="37" t="e">
        <v>#VALUE!</v>
      </c>
      <c r="H24" s="63">
        <v>122</v>
      </c>
      <c r="I24" s="37" t="s">
        <v>90</v>
      </c>
      <c r="J24" s="37"/>
      <c r="K24" s="37"/>
      <c r="L24" s="37"/>
      <c r="M24" s="37"/>
    </row>
    <row r="25" spans="1:13" ht="16.5" customHeight="1" hidden="1">
      <c r="A25" s="37"/>
      <c r="B25" s="37" t="e">
        <v>#VALUE!</v>
      </c>
      <c r="C25" s="37" t="e">
        <v>#VALUE!</v>
      </c>
      <c r="D25" s="37">
        <v>229</v>
      </c>
      <c r="E25" s="37" t="e">
        <v>#VALUE!</v>
      </c>
      <c r="F25" s="37" t="e">
        <v>#VALUE!</v>
      </c>
      <c r="G25" s="37" t="e">
        <v>#VALUE!</v>
      </c>
      <c r="H25" s="63">
        <v>124</v>
      </c>
      <c r="I25" s="37" t="s">
        <v>90</v>
      </c>
      <c r="J25" s="37"/>
      <c r="K25" s="37"/>
      <c r="L25" s="37"/>
      <c r="M25" s="37"/>
    </row>
    <row r="26" spans="1:13" ht="16.5" customHeight="1" hidden="1">
      <c r="A26" s="37"/>
      <c r="B26" s="37" t="s">
        <v>90</v>
      </c>
      <c r="C26" s="37" t="s">
        <v>90</v>
      </c>
      <c r="D26" s="37">
        <v>0</v>
      </c>
      <c r="E26" s="37" t="s">
        <v>59</v>
      </c>
      <c r="F26" s="37" t="s">
        <v>59</v>
      </c>
      <c r="G26" s="37" t="s">
        <v>59</v>
      </c>
      <c r="H26" s="63">
        <v>0</v>
      </c>
      <c r="I26" s="37" t="s">
        <v>175</v>
      </c>
      <c r="J26" s="37"/>
      <c r="K26" s="37"/>
      <c r="L26" s="37"/>
      <c r="M26" s="37"/>
    </row>
    <row r="27" spans="1:13" ht="16.5" customHeight="1" hidden="1">
      <c r="A27" s="37"/>
      <c r="B27" s="37" t="s">
        <v>90</v>
      </c>
      <c r="C27" s="37" t="s">
        <v>90</v>
      </c>
      <c r="D27" s="37">
        <v>0</v>
      </c>
      <c r="E27" s="37" t="s">
        <v>59</v>
      </c>
      <c r="F27" s="37" t="s">
        <v>59</v>
      </c>
      <c r="G27" s="37" t="s">
        <v>59</v>
      </c>
      <c r="H27" s="63">
        <v>0</v>
      </c>
      <c r="I27" s="37" t="s">
        <v>175</v>
      </c>
      <c r="J27" s="37"/>
      <c r="K27" s="37"/>
      <c r="L27" s="37"/>
      <c r="M27" s="37"/>
    </row>
    <row r="28" spans="1:13" ht="16.5" customHeight="1" hidden="1">
      <c r="A28" s="37"/>
      <c r="B28" s="37"/>
      <c r="C28" s="37"/>
      <c r="D28" s="37"/>
      <c r="E28" s="37"/>
      <c r="F28" s="37"/>
      <c r="G28" s="37"/>
      <c r="H28" s="37"/>
      <c r="I28" s="37"/>
      <c r="J28" s="37"/>
      <c r="K28" s="37"/>
      <c r="L28" s="37"/>
      <c r="M28" s="37"/>
    </row>
    <row r="29" spans="1:13" ht="16.5" customHeight="1" hidden="1">
      <c r="A29" s="37" t="s">
        <v>115</v>
      </c>
      <c r="B29" s="37"/>
      <c r="C29" s="37" t="s">
        <v>28</v>
      </c>
      <c r="D29" s="21" t="s">
        <v>94</v>
      </c>
      <c r="E29" s="117">
        <v>0.4</v>
      </c>
      <c r="F29" s="37" t="s">
        <v>95</v>
      </c>
      <c r="G29" s="37"/>
      <c r="H29" s="37"/>
      <c r="I29" s="37"/>
      <c r="J29" s="37"/>
      <c r="K29" s="37"/>
      <c r="L29" s="37"/>
      <c r="M29" s="37"/>
    </row>
    <row r="30" spans="1:13" ht="16.5" customHeight="1" hidden="1">
      <c r="A30" s="37"/>
      <c r="B30" s="37" t="e">
        <v>#VALUE!</v>
      </c>
      <c r="C30" s="37" t="e">
        <v>#VALUE!</v>
      </c>
      <c r="D30" s="37">
        <v>115</v>
      </c>
      <c r="E30" s="37" t="e">
        <v>#VALUE!</v>
      </c>
      <c r="F30" s="37" t="e">
        <v>#VALUE!</v>
      </c>
      <c r="G30" s="37" t="e">
        <v>#VALUE!</v>
      </c>
      <c r="H30" s="63">
        <v>113</v>
      </c>
      <c r="I30" s="37" t="s">
        <v>90</v>
      </c>
      <c r="J30" s="37"/>
      <c r="K30" s="37"/>
      <c r="L30" s="37"/>
      <c r="M30" s="37"/>
    </row>
    <row r="31" spans="1:13" ht="16.5" customHeight="1" hidden="1">
      <c r="A31" s="37"/>
      <c r="B31" s="37" t="e">
        <v>#VALUE!</v>
      </c>
      <c r="C31" s="37" t="e">
        <v>#VALUE!</v>
      </c>
      <c r="D31" s="37">
        <v>112</v>
      </c>
      <c r="E31" s="37" t="e">
        <v>#VALUE!</v>
      </c>
      <c r="F31" s="37" t="e">
        <v>#VALUE!</v>
      </c>
      <c r="G31" s="37" t="e">
        <v>#VALUE!</v>
      </c>
      <c r="H31" s="63">
        <v>114</v>
      </c>
      <c r="I31" s="37" t="s">
        <v>90</v>
      </c>
      <c r="J31" s="37"/>
      <c r="K31" s="37"/>
      <c r="L31" s="37"/>
      <c r="M31" s="37"/>
    </row>
    <row r="32" spans="1:13" ht="16.5" customHeight="1" hidden="1">
      <c r="A32" s="37"/>
      <c r="B32" s="37" t="e">
        <v>#VALUE!</v>
      </c>
      <c r="C32" s="37" t="e">
        <v>#VALUE!</v>
      </c>
      <c r="D32" s="37">
        <v>303</v>
      </c>
      <c r="E32" s="37" t="e">
        <v>#VALUE!</v>
      </c>
      <c r="F32" s="37" t="e">
        <v>#VALUE!</v>
      </c>
      <c r="G32" s="37" t="e">
        <v>#VALUE!</v>
      </c>
      <c r="H32" s="63">
        <v>114</v>
      </c>
      <c r="I32" s="37" t="s">
        <v>90</v>
      </c>
      <c r="J32" s="37"/>
      <c r="K32" s="37"/>
      <c r="L32" s="37"/>
      <c r="M32" s="37"/>
    </row>
    <row r="33" spans="1:13" ht="16.5" customHeight="1" hidden="1">
      <c r="A33" s="37"/>
      <c r="B33" s="37" t="e">
        <v>#VALUE!</v>
      </c>
      <c r="C33" s="37" t="e">
        <v>#VALUE!</v>
      </c>
      <c r="D33" s="37">
        <v>305</v>
      </c>
      <c r="E33" s="37" t="e">
        <v>#VALUE!</v>
      </c>
      <c r="F33" s="37" t="e">
        <v>#VALUE!</v>
      </c>
      <c r="G33" s="37" t="e">
        <v>#VALUE!</v>
      </c>
      <c r="H33" s="63">
        <v>117</v>
      </c>
      <c r="I33" s="37" t="s">
        <v>90</v>
      </c>
      <c r="J33" s="37"/>
      <c r="K33" s="37"/>
      <c r="L33" s="37"/>
      <c r="M33" s="37"/>
    </row>
    <row r="34" spans="1:13" ht="16.5" customHeight="1" hidden="1">
      <c r="A34" s="37"/>
      <c r="B34" s="37" t="e">
        <v>#VALUE!</v>
      </c>
      <c r="C34" s="37" t="e">
        <v>#VALUE!</v>
      </c>
      <c r="D34" s="37">
        <v>214</v>
      </c>
      <c r="E34" s="37" t="e">
        <v>#VALUE!</v>
      </c>
      <c r="F34" s="37" t="e">
        <v>#VALUE!</v>
      </c>
      <c r="G34" s="37" t="e">
        <v>#VALUE!</v>
      </c>
      <c r="H34" s="63">
        <v>120</v>
      </c>
      <c r="I34" s="37" t="s">
        <v>90</v>
      </c>
      <c r="J34" s="37"/>
      <c r="K34" s="37"/>
      <c r="L34" s="37"/>
      <c r="M34" s="37"/>
    </row>
    <row r="35" spans="1:13" ht="16.5" customHeight="1" hidden="1">
      <c r="A35" s="37"/>
      <c r="B35" s="37" t="e">
        <v>#VALUE!</v>
      </c>
      <c r="C35" s="37" t="e">
        <v>#VALUE!</v>
      </c>
      <c r="D35" s="37">
        <v>228</v>
      </c>
      <c r="E35" s="37" t="e">
        <v>#VALUE!</v>
      </c>
      <c r="F35" s="37" t="e">
        <v>#VALUE!</v>
      </c>
      <c r="G35" s="37" t="e">
        <v>#VALUE!</v>
      </c>
      <c r="H35" s="63">
        <v>120</v>
      </c>
      <c r="I35" s="37" t="s">
        <v>90</v>
      </c>
      <c r="J35" s="37"/>
      <c r="K35" s="37"/>
      <c r="L35" s="37"/>
      <c r="M35" s="37"/>
    </row>
    <row r="36" spans="1:13" ht="16.5" customHeight="1" hidden="1">
      <c r="A36" s="37"/>
      <c r="B36" s="37" t="s">
        <v>90</v>
      </c>
      <c r="C36" s="37" t="s">
        <v>90</v>
      </c>
      <c r="D36" s="37">
        <v>0</v>
      </c>
      <c r="E36" s="37" t="s">
        <v>59</v>
      </c>
      <c r="F36" s="37" t="s">
        <v>59</v>
      </c>
      <c r="G36" s="37" t="s">
        <v>59</v>
      </c>
      <c r="H36" s="63">
        <v>0</v>
      </c>
      <c r="I36" s="37" t="s">
        <v>175</v>
      </c>
      <c r="J36" s="37"/>
      <c r="K36" s="37"/>
      <c r="L36" s="37"/>
      <c r="M36" s="37"/>
    </row>
    <row r="37" spans="1:13" ht="16.5" customHeight="1" hidden="1">
      <c r="A37" s="37"/>
      <c r="B37" s="37" t="s">
        <v>90</v>
      </c>
      <c r="C37" s="37" t="s">
        <v>90</v>
      </c>
      <c r="D37" s="37">
        <v>0</v>
      </c>
      <c r="E37" s="37" t="s">
        <v>59</v>
      </c>
      <c r="F37" s="37" t="s">
        <v>59</v>
      </c>
      <c r="G37" s="37" t="s">
        <v>59</v>
      </c>
      <c r="H37" s="63">
        <v>0</v>
      </c>
      <c r="I37" s="37" t="s">
        <v>175</v>
      </c>
      <c r="J37" s="37"/>
      <c r="K37" s="37"/>
      <c r="L37" s="37"/>
      <c r="M37" s="37"/>
    </row>
    <row r="38" spans="1:13" ht="16.5" customHeight="1" hidden="1">
      <c r="A38" s="37"/>
      <c r="B38" s="37" t="s">
        <v>90</v>
      </c>
      <c r="C38" s="37" t="s">
        <v>90</v>
      </c>
      <c r="D38" s="37">
        <v>0</v>
      </c>
      <c r="E38" s="37" t="s">
        <v>59</v>
      </c>
      <c r="F38" s="37" t="s">
        <v>59</v>
      </c>
      <c r="G38" s="37" t="s">
        <v>59</v>
      </c>
      <c r="H38" s="63">
        <v>0</v>
      </c>
      <c r="I38" s="37" t="s">
        <v>175</v>
      </c>
      <c r="J38" s="37"/>
      <c r="K38" s="37"/>
      <c r="L38" s="37"/>
      <c r="M38" s="37"/>
    </row>
    <row r="39" spans="1:13" ht="16.5" customHeight="1">
      <c r="A39" s="37" t="s">
        <v>117</v>
      </c>
      <c r="B39" s="37"/>
      <c r="C39" s="37"/>
      <c r="D39" s="105"/>
      <c r="E39" s="105"/>
      <c r="F39" s="99"/>
      <c r="G39" s="99"/>
      <c r="H39" s="37"/>
      <c r="I39" s="113"/>
      <c r="J39" s="37"/>
      <c r="K39" s="37"/>
      <c r="L39" s="113"/>
      <c r="M39" s="113"/>
    </row>
    <row r="40" spans="1:13" ht="16.5" customHeight="1">
      <c r="A40" s="114" t="s">
        <v>123</v>
      </c>
      <c r="B40" s="37"/>
      <c r="C40" s="37" t="s">
        <v>28</v>
      </c>
      <c r="D40" s="21" t="s">
        <v>94</v>
      </c>
      <c r="E40" s="117">
        <v>0.5</v>
      </c>
      <c r="F40" s="37" t="s">
        <v>95</v>
      </c>
      <c r="G40" s="37" t="s">
        <v>12</v>
      </c>
      <c r="H40" s="37"/>
      <c r="I40" s="37"/>
      <c r="J40" s="37" t="s">
        <v>89</v>
      </c>
      <c r="K40" s="37"/>
      <c r="L40" s="37"/>
      <c r="M40" s="37" t="s">
        <v>89</v>
      </c>
    </row>
    <row r="41" spans="1:13" ht="16.5" customHeight="1">
      <c r="A41" s="37"/>
      <c r="B41" s="37">
        <v>1</v>
      </c>
      <c r="C41" s="37" t="s">
        <v>90</v>
      </c>
      <c r="D41" s="37">
        <v>206</v>
      </c>
      <c r="E41" s="37" t="s">
        <v>315</v>
      </c>
      <c r="F41" s="37">
        <v>33</v>
      </c>
      <c r="G41" s="37" t="s">
        <v>67</v>
      </c>
      <c r="H41" s="63">
        <v>117</v>
      </c>
      <c r="I41" s="37" t="s">
        <v>90</v>
      </c>
      <c r="J41" s="37">
        <v>7</v>
      </c>
      <c r="K41" s="37"/>
      <c r="L41" s="37" t="s">
        <v>78</v>
      </c>
      <c r="M41" s="118">
        <v>0</v>
      </c>
    </row>
    <row r="42" spans="1:13" ht="16.5" customHeight="1">
      <c r="A42" s="37"/>
      <c r="B42" s="37">
        <v>2</v>
      </c>
      <c r="C42" s="37" t="s">
        <v>90</v>
      </c>
      <c r="D42" s="37">
        <v>515</v>
      </c>
      <c r="E42" s="37" t="s">
        <v>229</v>
      </c>
      <c r="F42" s="37">
        <v>38</v>
      </c>
      <c r="G42" s="37" t="s">
        <v>61</v>
      </c>
      <c r="H42" s="63">
        <v>121</v>
      </c>
      <c r="I42" s="37" t="s">
        <v>90</v>
      </c>
      <c r="J42" s="37">
        <v>5</v>
      </c>
      <c r="K42" s="37"/>
      <c r="L42" s="37" t="s">
        <v>67</v>
      </c>
      <c r="M42" s="118">
        <v>12</v>
      </c>
    </row>
    <row r="43" spans="1:13" ht="16.5" customHeight="1">
      <c r="A43" s="37"/>
      <c r="B43" s="37">
        <v>3</v>
      </c>
      <c r="C43" s="37" t="s">
        <v>90</v>
      </c>
      <c r="D43" s="37">
        <v>514</v>
      </c>
      <c r="E43" s="37" t="s">
        <v>316</v>
      </c>
      <c r="F43" s="37">
        <v>47</v>
      </c>
      <c r="G43" s="37" t="s">
        <v>61</v>
      </c>
      <c r="H43" s="63">
        <v>125</v>
      </c>
      <c r="I43" s="37" t="s">
        <v>90</v>
      </c>
      <c r="J43" s="37">
        <v>4</v>
      </c>
      <c r="K43" s="37"/>
      <c r="L43" s="37" t="s">
        <v>61</v>
      </c>
      <c r="M43" s="118">
        <v>10</v>
      </c>
    </row>
    <row r="44" spans="1:13" ht="16.5" customHeight="1">
      <c r="A44" s="37"/>
      <c r="B44" s="37">
        <v>4</v>
      </c>
      <c r="C44" s="37" t="s">
        <v>90</v>
      </c>
      <c r="D44" s="37">
        <v>219</v>
      </c>
      <c r="E44" s="37" t="s">
        <v>317</v>
      </c>
      <c r="F44" s="37">
        <v>30</v>
      </c>
      <c r="G44" s="37" t="s">
        <v>67</v>
      </c>
      <c r="H44" s="63">
        <v>126</v>
      </c>
      <c r="I44" s="37" t="s">
        <v>90</v>
      </c>
      <c r="J44" s="37">
        <v>3</v>
      </c>
      <c r="K44" s="37"/>
      <c r="L44" s="37"/>
      <c r="M44" s="118"/>
    </row>
    <row r="45" spans="1:13" ht="16.5" customHeight="1">
      <c r="A45" s="37"/>
      <c r="B45" s="37"/>
      <c r="C45" s="37" t="s">
        <v>106</v>
      </c>
      <c r="D45" s="37">
        <v>511</v>
      </c>
      <c r="E45" s="37" t="s">
        <v>230</v>
      </c>
      <c r="F45" s="37">
        <v>41</v>
      </c>
      <c r="G45" s="37" t="s">
        <v>61</v>
      </c>
      <c r="H45" s="63">
        <v>130</v>
      </c>
      <c r="I45" s="37" t="s">
        <v>90</v>
      </c>
      <c r="J45" s="37" t="s">
        <v>59</v>
      </c>
      <c r="K45" s="37"/>
      <c r="L45" s="37"/>
      <c r="M45" s="118"/>
    </row>
    <row r="46" spans="1:13" ht="16.5" customHeight="1">
      <c r="A46" s="37"/>
      <c r="B46" s="37">
        <v>5</v>
      </c>
      <c r="C46" s="37" t="s">
        <v>90</v>
      </c>
      <c r="D46" s="37">
        <v>205</v>
      </c>
      <c r="E46" s="37" t="s">
        <v>318</v>
      </c>
      <c r="F46" s="37">
        <v>33</v>
      </c>
      <c r="G46" s="37" t="s">
        <v>67</v>
      </c>
      <c r="H46" s="63">
        <v>130</v>
      </c>
      <c r="I46" s="37" t="s">
        <v>90</v>
      </c>
      <c r="J46" s="37">
        <v>2</v>
      </c>
      <c r="K46" s="37"/>
      <c r="L46" s="37"/>
      <c r="M46" s="118"/>
    </row>
    <row r="47" spans="1:13" ht="16.5" customHeight="1">
      <c r="A47" s="37"/>
      <c r="B47" s="37">
        <v>6</v>
      </c>
      <c r="C47" s="37" t="s">
        <v>90</v>
      </c>
      <c r="D47" s="37">
        <v>510</v>
      </c>
      <c r="E47" s="37" t="s">
        <v>228</v>
      </c>
      <c r="F47" s="37">
        <v>33</v>
      </c>
      <c r="G47" s="37" t="s">
        <v>61</v>
      </c>
      <c r="H47" s="63">
        <v>130</v>
      </c>
      <c r="I47" s="37" t="s">
        <v>90</v>
      </c>
      <c r="J47" s="37">
        <v>1</v>
      </c>
      <c r="K47" s="37"/>
      <c r="L47" s="37"/>
      <c r="M47" s="37"/>
    </row>
    <row r="48" spans="1:13" ht="16.5" customHeight="1">
      <c r="A48" s="37"/>
      <c r="B48" s="37">
        <v>7</v>
      </c>
      <c r="C48" s="37" t="s">
        <v>90</v>
      </c>
      <c r="D48" s="37">
        <v>127</v>
      </c>
      <c r="E48" s="37" t="s">
        <v>319</v>
      </c>
      <c r="F48" s="37">
        <v>44</v>
      </c>
      <c r="G48" s="37" t="s">
        <v>78</v>
      </c>
      <c r="H48" s="63">
        <v>132</v>
      </c>
      <c r="I48" s="37" t="s">
        <v>90</v>
      </c>
      <c r="J48" s="37" t="s">
        <v>59</v>
      </c>
      <c r="K48" s="37"/>
      <c r="L48" s="37"/>
      <c r="M48" s="37"/>
    </row>
    <row r="49" spans="2:9" ht="16.5" customHeight="1">
      <c r="B49" s="37"/>
      <c r="D49" s="1"/>
      <c r="E49" s="1"/>
      <c r="F49" s="8"/>
      <c r="G49" s="8"/>
      <c r="I49" s="16"/>
    </row>
    <row r="50" spans="1:13" ht="16.5" customHeight="1">
      <c r="A50" s="37" t="s">
        <v>76</v>
      </c>
      <c r="B50" s="37" t="s">
        <v>104</v>
      </c>
      <c r="C50" s="37"/>
      <c r="D50" s="105" t="s">
        <v>9</v>
      </c>
      <c r="E50" s="105" t="s">
        <v>10</v>
      </c>
      <c r="F50" s="99" t="s">
        <v>11</v>
      </c>
      <c r="G50" s="99"/>
      <c r="H50" s="37"/>
      <c r="I50" s="113"/>
      <c r="J50" s="37"/>
      <c r="K50" s="37"/>
      <c r="L50" s="37"/>
      <c r="M50" s="37"/>
    </row>
    <row r="51" spans="1:13" ht="16.5" customHeight="1">
      <c r="A51" s="37"/>
      <c r="B51" s="37"/>
      <c r="C51" s="37"/>
      <c r="D51" s="105"/>
      <c r="E51" s="105"/>
      <c r="F51" s="99"/>
      <c r="G51" s="99"/>
      <c r="H51" s="37"/>
      <c r="I51" s="105"/>
      <c r="J51" s="37"/>
      <c r="K51" s="37"/>
      <c r="L51" s="37"/>
      <c r="M51" s="37"/>
    </row>
    <row r="52" spans="1:13" ht="16.5" customHeight="1">
      <c r="A52" s="37" t="s">
        <v>129</v>
      </c>
      <c r="B52" s="37"/>
      <c r="C52" s="37" t="s">
        <v>109</v>
      </c>
      <c r="D52" s="21"/>
      <c r="E52" s="37" t="s">
        <v>127</v>
      </c>
      <c r="F52" s="37">
        <v>24</v>
      </c>
      <c r="G52" s="37" t="s">
        <v>61</v>
      </c>
      <c r="H52" s="64">
        <v>4028</v>
      </c>
      <c r="I52" s="105"/>
      <c r="J52" s="105" t="s">
        <v>128</v>
      </c>
      <c r="K52" s="37"/>
      <c r="L52" s="37"/>
      <c r="M52" s="37"/>
    </row>
    <row r="53" spans="1:13" ht="16.5" customHeight="1">
      <c r="A53" s="37"/>
      <c r="B53" s="37"/>
      <c r="C53" s="37"/>
      <c r="D53" s="105"/>
      <c r="E53" s="105"/>
      <c r="F53" s="99"/>
      <c r="G53" s="99"/>
      <c r="H53" s="37"/>
      <c r="I53" s="113"/>
      <c r="J53" s="37"/>
      <c r="K53" s="37"/>
      <c r="L53" s="37"/>
      <c r="M53" s="37"/>
    </row>
    <row r="54" spans="1:13" ht="16.5" customHeight="1">
      <c r="A54" s="37"/>
      <c r="B54" s="37"/>
      <c r="C54" s="37"/>
      <c r="D54" s="21"/>
      <c r="E54" s="117"/>
      <c r="F54" s="37"/>
      <c r="G54" s="99" t="s">
        <v>12</v>
      </c>
      <c r="H54" s="37" t="s">
        <v>105</v>
      </c>
      <c r="I54" s="113"/>
      <c r="J54" s="37" t="s">
        <v>89</v>
      </c>
      <c r="K54" s="37"/>
      <c r="L54" s="37"/>
      <c r="M54" s="37" t="s">
        <v>89</v>
      </c>
    </row>
    <row r="55" spans="1:13" ht="16.5" customHeight="1">
      <c r="A55" s="37"/>
      <c r="B55" s="37">
        <v>1</v>
      </c>
      <c r="C55" s="37" t="s">
        <v>90</v>
      </c>
      <c r="D55" s="37">
        <v>132</v>
      </c>
      <c r="E55" s="37" t="s">
        <v>320</v>
      </c>
      <c r="F55" s="37">
        <v>26</v>
      </c>
      <c r="G55" s="37" t="s">
        <v>78</v>
      </c>
      <c r="H55" s="64">
        <v>4249</v>
      </c>
      <c r="I55" s="37" t="s">
        <v>90</v>
      </c>
      <c r="J55" s="37">
        <v>7</v>
      </c>
      <c r="K55" s="37"/>
      <c r="L55" s="37" t="s">
        <v>78</v>
      </c>
      <c r="M55" s="118">
        <v>11</v>
      </c>
    </row>
    <row r="56" spans="1:13" ht="16.5" customHeight="1">
      <c r="A56" s="37"/>
      <c r="B56" s="37">
        <v>2</v>
      </c>
      <c r="C56" s="37" t="s">
        <v>90</v>
      </c>
      <c r="D56" s="37">
        <v>507</v>
      </c>
      <c r="E56" s="37" t="s">
        <v>321</v>
      </c>
      <c r="F56" s="37">
        <v>22</v>
      </c>
      <c r="G56" s="37" t="s">
        <v>61</v>
      </c>
      <c r="H56" s="64">
        <v>4252</v>
      </c>
      <c r="I56" s="37" t="s">
        <v>90</v>
      </c>
      <c r="J56" s="37">
        <v>5</v>
      </c>
      <c r="K56" s="37"/>
      <c r="L56" s="37" t="s">
        <v>67</v>
      </c>
      <c r="M56" s="118">
        <v>2</v>
      </c>
    </row>
    <row r="57" spans="1:13" ht="16.5" customHeight="1">
      <c r="A57" s="37"/>
      <c r="B57" s="37">
        <v>3</v>
      </c>
      <c r="C57" s="37" t="s">
        <v>90</v>
      </c>
      <c r="D57" s="37">
        <v>129</v>
      </c>
      <c r="E57" s="37" t="s">
        <v>232</v>
      </c>
      <c r="F57" s="37">
        <v>31</v>
      </c>
      <c r="G57" s="37" t="s">
        <v>78</v>
      </c>
      <c r="H57" s="64">
        <v>4401</v>
      </c>
      <c r="I57" s="37" t="s">
        <v>90</v>
      </c>
      <c r="J57" s="37">
        <v>4</v>
      </c>
      <c r="K57" s="37"/>
      <c r="L57" s="37" t="s">
        <v>61</v>
      </c>
      <c r="M57" s="118">
        <v>8</v>
      </c>
    </row>
    <row r="58" spans="1:13" ht="16.5" customHeight="1">
      <c r="A58" s="37"/>
      <c r="B58" s="37">
        <v>4</v>
      </c>
      <c r="C58" s="37" t="s">
        <v>90</v>
      </c>
      <c r="D58" s="37">
        <v>508</v>
      </c>
      <c r="E58" s="37" t="s">
        <v>322</v>
      </c>
      <c r="F58" s="37">
        <v>20</v>
      </c>
      <c r="G58" s="37" t="s">
        <v>61</v>
      </c>
      <c r="H58" s="64">
        <v>4474</v>
      </c>
      <c r="I58" s="37" t="s">
        <v>90</v>
      </c>
      <c r="J58" s="37">
        <v>3</v>
      </c>
      <c r="K58" s="37"/>
      <c r="L58" s="37" t="s">
        <v>59</v>
      </c>
      <c r="M58" s="118"/>
    </row>
    <row r="59" spans="1:13" ht="16.5" customHeight="1">
      <c r="A59" s="37"/>
      <c r="B59" s="37">
        <v>5</v>
      </c>
      <c r="C59" s="37" t="s">
        <v>90</v>
      </c>
      <c r="D59" s="37">
        <v>214</v>
      </c>
      <c r="E59" s="37" t="s">
        <v>323</v>
      </c>
      <c r="F59" s="37">
        <v>21</v>
      </c>
      <c r="G59" s="37" t="s">
        <v>67</v>
      </c>
      <c r="H59" s="64">
        <v>5023</v>
      </c>
      <c r="I59" s="37" t="s">
        <v>90</v>
      </c>
      <c r="J59" s="37">
        <v>2</v>
      </c>
      <c r="K59" s="37"/>
      <c r="L59" s="37"/>
      <c r="M59" s="118"/>
    </row>
    <row r="60" spans="8:13" ht="16.5" customHeight="1">
      <c r="H60" s="42"/>
      <c r="M60" s="38"/>
    </row>
    <row r="61" spans="8:13" ht="16.5" customHeight="1">
      <c r="H61" s="42"/>
      <c r="M61" s="38"/>
    </row>
    <row r="62" spans="1:13" ht="16.5" customHeight="1">
      <c r="A62" s="37" t="s">
        <v>133</v>
      </c>
      <c r="B62" s="37"/>
      <c r="C62" s="37" t="s">
        <v>109</v>
      </c>
      <c r="D62" s="21"/>
      <c r="E62" s="37" t="s">
        <v>131</v>
      </c>
      <c r="F62" s="37">
        <v>44</v>
      </c>
      <c r="G62" s="37" t="s">
        <v>67</v>
      </c>
      <c r="H62" s="64">
        <v>4254</v>
      </c>
      <c r="I62" s="105"/>
      <c r="J62" s="105" t="s">
        <v>132</v>
      </c>
      <c r="K62" s="37"/>
      <c r="L62" s="37"/>
      <c r="M62" s="37"/>
    </row>
    <row r="63" spans="1:13" ht="16.5" customHeight="1">
      <c r="A63" s="37"/>
      <c r="B63" s="37"/>
      <c r="C63" s="37"/>
      <c r="D63" s="37"/>
      <c r="E63" s="37"/>
      <c r="F63" s="37"/>
      <c r="G63" s="37"/>
      <c r="H63" s="37"/>
      <c r="I63" s="37"/>
      <c r="J63" s="37" t="s">
        <v>59</v>
      </c>
      <c r="K63" s="37"/>
      <c r="L63" s="37"/>
      <c r="M63" s="37"/>
    </row>
    <row r="64" spans="1:13" ht="16.5" customHeight="1">
      <c r="A64" s="37"/>
      <c r="B64" s="37"/>
      <c r="C64" s="37"/>
      <c r="D64" s="21"/>
      <c r="E64" s="117"/>
      <c r="F64" s="37"/>
      <c r="G64" s="99" t="s">
        <v>12</v>
      </c>
      <c r="H64" s="37"/>
      <c r="I64" s="113"/>
      <c r="J64" s="37" t="s">
        <v>89</v>
      </c>
      <c r="K64" s="37"/>
      <c r="L64" s="37"/>
      <c r="M64" s="37" t="s">
        <v>89</v>
      </c>
    </row>
    <row r="65" spans="1:13" ht="16.5" customHeight="1">
      <c r="A65" s="37"/>
      <c r="B65" s="37">
        <v>1</v>
      </c>
      <c r="C65" s="37" t="s">
        <v>90</v>
      </c>
      <c r="D65" s="37">
        <v>201</v>
      </c>
      <c r="E65" s="37" t="s">
        <v>324</v>
      </c>
      <c r="F65" s="37">
        <v>52</v>
      </c>
      <c r="G65" s="37" t="s">
        <v>67</v>
      </c>
      <c r="H65" s="64">
        <v>4393</v>
      </c>
      <c r="I65" s="37" t="s">
        <v>90</v>
      </c>
      <c r="J65" s="37">
        <v>7</v>
      </c>
      <c r="K65" s="37"/>
      <c r="L65" s="37" t="s">
        <v>78</v>
      </c>
      <c r="M65" s="118">
        <v>8</v>
      </c>
    </row>
    <row r="66" spans="1:13" ht="16.5" customHeight="1">
      <c r="A66" s="37"/>
      <c r="B66" s="37">
        <v>2</v>
      </c>
      <c r="C66" s="37" t="s">
        <v>90</v>
      </c>
      <c r="D66" s="37">
        <v>122</v>
      </c>
      <c r="E66" s="37" t="s">
        <v>235</v>
      </c>
      <c r="F66" s="37">
        <v>52</v>
      </c>
      <c r="G66" s="37" t="s">
        <v>78</v>
      </c>
      <c r="H66" s="64">
        <v>4401</v>
      </c>
      <c r="I66" s="37" t="s">
        <v>90</v>
      </c>
      <c r="J66" s="37">
        <v>5</v>
      </c>
      <c r="K66" s="37"/>
      <c r="L66" s="37" t="s">
        <v>67</v>
      </c>
      <c r="M66" s="118">
        <v>10</v>
      </c>
    </row>
    <row r="67" spans="1:13" ht="16.5" customHeight="1">
      <c r="A67" s="37"/>
      <c r="B67" s="37">
        <v>3</v>
      </c>
      <c r="C67" s="37" t="s">
        <v>90</v>
      </c>
      <c r="D67" s="37">
        <v>504</v>
      </c>
      <c r="E67" s="37" t="s">
        <v>234</v>
      </c>
      <c r="F67" s="37">
        <v>49</v>
      </c>
      <c r="G67" s="37" t="s">
        <v>61</v>
      </c>
      <c r="H67" s="64">
        <v>4430</v>
      </c>
      <c r="I67" s="37" t="s">
        <v>90</v>
      </c>
      <c r="J67" s="37">
        <v>4</v>
      </c>
      <c r="K67" s="37"/>
      <c r="L67" s="37" t="s">
        <v>61</v>
      </c>
      <c r="M67" s="118">
        <v>4</v>
      </c>
    </row>
    <row r="68" spans="1:13" ht="16.5" customHeight="1">
      <c r="A68" s="37"/>
      <c r="B68" s="37">
        <v>4</v>
      </c>
      <c r="C68" s="37" t="s">
        <v>90</v>
      </c>
      <c r="D68" s="37">
        <v>202</v>
      </c>
      <c r="E68" s="37" t="s">
        <v>325</v>
      </c>
      <c r="F68" s="37">
        <v>42</v>
      </c>
      <c r="G68" s="37" t="s">
        <v>67</v>
      </c>
      <c r="H68" s="64">
        <v>4461</v>
      </c>
      <c r="I68" s="37" t="s">
        <v>90</v>
      </c>
      <c r="J68" s="37">
        <v>3</v>
      </c>
      <c r="K68" s="37"/>
      <c r="L68" s="37" t="s">
        <v>59</v>
      </c>
      <c r="M68" s="118"/>
    </row>
    <row r="69" spans="1:13" ht="16.5" customHeight="1">
      <c r="A69" s="37"/>
      <c r="B69" s="37">
        <v>5</v>
      </c>
      <c r="C69" s="37" t="s">
        <v>90</v>
      </c>
      <c r="D69" s="37">
        <v>126</v>
      </c>
      <c r="E69" s="37" t="s">
        <v>236</v>
      </c>
      <c r="F69" s="37">
        <v>48</v>
      </c>
      <c r="G69" s="37" t="s">
        <v>78</v>
      </c>
      <c r="H69" s="64">
        <v>4540</v>
      </c>
      <c r="I69" s="37" t="s">
        <v>90</v>
      </c>
      <c r="J69" s="37">
        <v>2</v>
      </c>
      <c r="K69" s="37"/>
      <c r="L69" s="37"/>
      <c r="M69" s="118"/>
    </row>
    <row r="70" spans="1:13" ht="16.5" customHeight="1">
      <c r="A70" s="37"/>
      <c r="B70" s="37" t="s">
        <v>90</v>
      </c>
      <c r="C70" s="37" t="s">
        <v>106</v>
      </c>
      <c r="D70" s="37">
        <v>216</v>
      </c>
      <c r="E70" s="37" t="s">
        <v>73</v>
      </c>
      <c r="F70" s="37">
        <v>44</v>
      </c>
      <c r="G70" s="37" t="s">
        <v>67</v>
      </c>
      <c r="H70" s="64">
        <v>5042</v>
      </c>
      <c r="I70" s="37" t="s">
        <v>90</v>
      </c>
      <c r="J70" s="37" t="s">
        <v>59</v>
      </c>
      <c r="K70" s="37"/>
      <c r="L70" s="37"/>
      <c r="M70" s="118"/>
    </row>
    <row r="71" spans="1:13" ht="16.5" customHeight="1">
      <c r="A71" s="37"/>
      <c r="B71" s="37">
        <v>6</v>
      </c>
      <c r="C71" s="37" t="s">
        <v>90</v>
      </c>
      <c r="D71" s="37">
        <v>125</v>
      </c>
      <c r="E71" s="37" t="s">
        <v>237</v>
      </c>
      <c r="F71" s="37">
        <v>50</v>
      </c>
      <c r="G71" s="37" t="s">
        <v>78</v>
      </c>
      <c r="H71" s="64">
        <v>5047</v>
      </c>
      <c r="I71" s="37" t="s">
        <v>90</v>
      </c>
      <c r="J71" s="37">
        <v>1</v>
      </c>
      <c r="K71" s="37"/>
      <c r="L71" s="37"/>
      <c r="M71" s="37"/>
    </row>
    <row r="72" spans="1:13" ht="16.5" customHeight="1">
      <c r="A72" s="37"/>
      <c r="B72" s="37">
        <v>7</v>
      </c>
      <c r="C72" s="37" t="s">
        <v>90</v>
      </c>
      <c r="D72" s="37">
        <v>215</v>
      </c>
      <c r="E72" s="37" t="s">
        <v>326</v>
      </c>
      <c r="F72" s="37">
        <v>43</v>
      </c>
      <c r="G72" s="37" t="s">
        <v>67</v>
      </c>
      <c r="H72" s="64">
        <v>5145</v>
      </c>
      <c r="I72" s="37" t="s">
        <v>90</v>
      </c>
      <c r="J72" s="37" t="s">
        <v>59</v>
      </c>
      <c r="K72" s="37"/>
      <c r="L72" s="37"/>
      <c r="M72" s="37"/>
    </row>
    <row r="73" spans="1:13" ht="16.5" customHeight="1">
      <c r="A73" s="37"/>
      <c r="B73" s="37" t="s">
        <v>90</v>
      </c>
      <c r="C73" s="37" t="s">
        <v>106</v>
      </c>
      <c r="D73" s="37">
        <v>124</v>
      </c>
      <c r="E73" s="37" t="s">
        <v>238</v>
      </c>
      <c r="F73" s="37">
        <v>51</v>
      </c>
      <c r="G73" s="37" t="s">
        <v>78</v>
      </c>
      <c r="H73" s="64">
        <v>5209</v>
      </c>
      <c r="I73" s="37" t="s">
        <v>90</v>
      </c>
      <c r="J73" s="37" t="s">
        <v>59</v>
      </c>
      <c r="K73" s="37"/>
      <c r="L73" s="37"/>
      <c r="M73" s="37"/>
    </row>
    <row r="74" spans="1:13" ht="16.5" customHeight="1">
      <c r="A74" s="37"/>
      <c r="B74" s="37">
        <v>8</v>
      </c>
      <c r="C74" s="37" t="s">
        <v>90</v>
      </c>
      <c r="D74" s="37">
        <v>505</v>
      </c>
      <c r="E74" s="37" t="s">
        <v>327</v>
      </c>
      <c r="F74" s="37">
        <v>50</v>
      </c>
      <c r="G74" s="37" t="s">
        <v>61</v>
      </c>
      <c r="H74" s="64">
        <v>5286</v>
      </c>
      <c r="I74" s="37" t="s">
        <v>90</v>
      </c>
      <c r="J74" s="37" t="s">
        <v>59</v>
      </c>
      <c r="K74" s="37"/>
      <c r="L74" s="37"/>
      <c r="M74" s="37"/>
    </row>
    <row r="75" spans="4:9" ht="16.5" customHeight="1">
      <c r="D75" s="18"/>
      <c r="H75" s="41"/>
      <c r="I75" s="17"/>
    </row>
    <row r="76" spans="4:9" ht="16.5" customHeight="1">
      <c r="D76" s="1"/>
      <c r="E76" s="1"/>
      <c r="F76" s="8"/>
      <c r="G76" s="8"/>
      <c r="I76" s="16"/>
    </row>
    <row r="77" spans="1:13" ht="16.5" customHeight="1">
      <c r="A77" s="37" t="s">
        <v>134</v>
      </c>
      <c r="B77" s="37" t="s">
        <v>104</v>
      </c>
      <c r="C77" s="37"/>
      <c r="D77" s="105" t="s">
        <v>9</v>
      </c>
      <c r="E77" s="105" t="s">
        <v>10</v>
      </c>
      <c r="F77" s="99" t="s">
        <v>11</v>
      </c>
      <c r="G77" s="99"/>
      <c r="H77" s="37"/>
      <c r="I77" s="113"/>
      <c r="J77" s="37"/>
      <c r="K77" s="37"/>
      <c r="L77" s="37"/>
      <c r="M77" s="37"/>
    </row>
    <row r="78" spans="1:13" ht="16.5" customHeight="1">
      <c r="A78" s="37"/>
      <c r="B78" s="37"/>
      <c r="C78" s="37"/>
      <c r="D78" s="105"/>
      <c r="E78" s="105"/>
      <c r="F78" s="99"/>
      <c r="G78" s="99"/>
      <c r="H78" s="37"/>
      <c r="I78" s="113"/>
      <c r="J78" s="37"/>
      <c r="K78" s="37"/>
      <c r="L78" s="37"/>
      <c r="M78" s="37"/>
    </row>
    <row r="79" spans="1:13" ht="16.5" customHeight="1">
      <c r="A79" s="37" t="s">
        <v>134</v>
      </c>
      <c r="B79" s="37"/>
      <c r="C79" s="37" t="s">
        <v>109</v>
      </c>
      <c r="D79" s="21"/>
      <c r="E79" s="37" t="s">
        <v>239</v>
      </c>
      <c r="F79" s="37">
        <v>37</v>
      </c>
      <c r="G79" s="37" t="s">
        <v>61</v>
      </c>
      <c r="H79" s="64">
        <v>9007</v>
      </c>
      <c r="I79" s="105"/>
      <c r="J79" s="105" t="s">
        <v>240</v>
      </c>
      <c r="K79" s="37"/>
      <c r="L79" s="37"/>
      <c r="M79" s="37"/>
    </row>
    <row r="80" spans="1:13" ht="16.5" customHeight="1">
      <c r="A80" s="37" t="s">
        <v>123</v>
      </c>
      <c r="B80" s="37"/>
      <c r="C80" s="37"/>
      <c r="D80" s="21"/>
      <c r="E80" s="37"/>
      <c r="F80" s="37"/>
      <c r="G80" s="37"/>
      <c r="H80" s="37"/>
      <c r="I80" s="105"/>
      <c r="J80" s="37"/>
      <c r="K80" s="37"/>
      <c r="L80" s="37"/>
      <c r="M80" s="37"/>
    </row>
    <row r="81" spans="1:13" ht="16.5" customHeight="1">
      <c r="A81" s="37"/>
      <c r="B81" s="37"/>
      <c r="C81" s="37"/>
      <c r="D81" s="105"/>
      <c r="E81" s="105"/>
      <c r="F81" s="99"/>
      <c r="G81" s="99" t="s">
        <v>12</v>
      </c>
      <c r="H81" s="37" t="s">
        <v>105</v>
      </c>
      <c r="I81" s="113"/>
      <c r="J81" s="37" t="s">
        <v>89</v>
      </c>
      <c r="K81" s="37"/>
      <c r="L81" s="37"/>
      <c r="M81" s="37" t="s">
        <v>89</v>
      </c>
    </row>
    <row r="82" spans="1:13" ht="16.5" customHeight="1">
      <c r="A82" s="37"/>
      <c r="B82" s="37">
        <v>1</v>
      </c>
      <c r="C82" s="37" t="s">
        <v>90</v>
      </c>
      <c r="D82" s="37">
        <v>520</v>
      </c>
      <c r="E82" s="37" t="s">
        <v>233</v>
      </c>
      <c r="F82" s="37">
        <v>33</v>
      </c>
      <c r="G82" s="37" t="s">
        <v>61</v>
      </c>
      <c r="H82" s="64">
        <v>9471</v>
      </c>
      <c r="I82" s="37" t="s">
        <v>90</v>
      </c>
      <c r="J82" s="37">
        <v>7</v>
      </c>
      <c r="K82" s="37"/>
      <c r="L82" s="37" t="s">
        <v>78</v>
      </c>
      <c r="M82" s="118">
        <v>6</v>
      </c>
    </row>
    <row r="83" spans="1:13" ht="16.5" customHeight="1">
      <c r="A83" s="37"/>
      <c r="B83" s="37">
        <v>2</v>
      </c>
      <c r="C83" s="37" t="s">
        <v>90</v>
      </c>
      <c r="D83" s="37">
        <v>207</v>
      </c>
      <c r="E83" s="37" t="s">
        <v>328</v>
      </c>
      <c r="F83" s="37">
        <v>32</v>
      </c>
      <c r="G83" s="37" t="s">
        <v>67</v>
      </c>
      <c r="H83" s="64">
        <v>9579</v>
      </c>
      <c r="I83" s="37" t="s">
        <v>90</v>
      </c>
      <c r="J83" s="37">
        <v>5</v>
      </c>
      <c r="K83" s="37"/>
      <c r="L83" s="37" t="s">
        <v>67</v>
      </c>
      <c r="M83" s="118">
        <v>8</v>
      </c>
    </row>
    <row r="84" spans="1:13" ht="16.5" customHeight="1">
      <c r="A84" s="37"/>
      <c r="B84" s="37">
        <v>3</v>
      </c>
      <c r="C84" s="37" t="s">
        <v>90</v>
      </c>
      <c r="D84" s="37">
        <v>129</v>
      </c>
      <c r="E84" s="37" t="s">
        <v>232</v>
      </c>
      <c r="F84" s="37">
        <v>31</v>
      </c>
      <c r="G84" s="37" t="s">
        <v>78</v>
      </c>
      <c r="H84" s="64">
        <v>10046</v>
      </c>
      <c r="I84" s="37" t="s">
        <v>90</v>
      </c>
      <c r="J84" s="37">
        <v>4</v>
      </c>
      <c r="K84" s="37"/>
      <c r="L84" s="37" t="s">
        <v>61</v>
      </c>
      <c r="M84" s="118">
        <v>8</v>
      </c>
    </row>
    <row r="85" spans="1:13" ht="16.5" customHeight="1">
      <c r="A85" s="37"/>
      <c r="B85" s="37">
        <v>4</v>
      </c>
      <c r="C85" s="37" t="s">
        <v>90</v>
      </c>
      <c r="D85" s="37">
        <v>204</v>
      </c>
      <c r="E85" s="37" t="s">
        <v>329</v>
      </c>
      <c r="F85" s="37">
        <v>37</v>
      </c>
      <c r="G85" s="37" t="s">
        <v>67</v>
      </c>
      <c r="H85" s="64">
        <v>10156</v>
      </c>
      <c r="I85" s="37" t="s">
        <v>90</v>
      </c>
      <c r="J85" s="37">
        <v>3</v>
      </c>
      <c r="K85" s="37"/>
      <c r="L85" s="37" t="s">
        <v>59</v>
      </c>
      <c r="M85" s="118"/>
    </row>
    <row r="86" spans="1:13" ht="16.5" customHeight="1">
      <c r="A86" s="37"/>
      <c r="B86" s="37">
        <v>5</v>
      </c>
      <c r="C86" s="37" t="s">
        <v>90</v>
      </c>
      <c r="D86" s="37">
        <v>126</v>
      </c>
      <c r="E86" s="37" t="s">
        <v>236</v>
      </c>
      <c r="F86" s="37">
        <v>48</v>
      </c>
      <c r="G86" s="37" t="s">
        <v>78</v>
      </c>
      <c r="H86" s="64">
        <v>10479</v>
      </c>
      <c r="I86" s="37" t="s">
        <v>90</v>
      </c>
      <c r="J86" s="37">
        <v>2</v>
      </c>
      <c r="K86" s="37"/>
      <c r="L86" s="37"/>
      <c r="M86" s="118"/>
    </row>
    <row r="87" spans="1:13" ht="16.5" customHeight="1">
      <c r="A87" s="37"/>
      <c r="B87" s="37">
        <v>6</v>
      </c>
      <c r="C87" s="37" t="s">
        <v>90</v>
      </c>
      <c r="D87" s="37">
        <v>502</v>
      </c>
      <c r="E87" s="37" t="s">
        <v>330</v>
      </c>
      <c r="F87" s="37">
        <v>45</v>
      </c>
      <c r="G87" s="37" t="s">
        <v>61</v>
      </c>
      <c r="H87" s="64">
        <v>10483</v>
      </c>
      <c r="I87" s="37" t="s">
        <v>90</v>
      </c>
      <c r="J87" s="37">
        <v>1</v>
      </c>
      <c r="K87" s="37"/>
      <c r="L87" s="37"/>
      <c r="M87" s="118"/>
    </row>
    <row r="88" spans="1:13" ht="16.5" customHeight="1">
      <c r="A88" s="37"/>
      <c r="B88" s="37">
        <v>7</v>
      </c>
      <c r="C88" s="37" t="s">
        <v>90</v>
      </c>
      <c r="D88" s="37">
        <v>216</v>
      </c>
      <c r="E88" s="37" t="s">
        <v>73</v>
      </c>
      <c r="F88" s="37">
        <v>44</v>
      </c>
      <c r="G88" s="37" t="s">
        <v>67</v>
      </c>
      <c r="H88" s="64">
        <v>11354</v>
      </c>
      <c r="I88" s="37" t="s">
        <v>90</v>
      </c>
      <c r="J88" s="37" t="s">
        <v>59</v>
      </c>
      <c r="K88" s="37"/>
      <c r="L88" s="37"/>
      <c r="M88" s="37"/>
    </row>
    <row r="89" ht="16.5" customHeight="1">
      <c r="H89" s="42"/>
    </row>
    <row r="90" ht="16.5" customHeight="1"/>
    <row r="91" spans="1:13" ht="16.5" customHeight="1">
      <c r="A91" s="37" t="s">
        <v>135</v>
      </c>
      <c r="B91" s="37"/>
      <c r="C91" s="37" t="s">
        <v>109</v>
      </c>
      <c r="D91" s="21"/>
      <c r="E91" s="37" t="s">
        <v>234</v>
      </c>
      <c r="F91" s="37">
        <v>46</v>
      </c>
      <c r="G91" s="37" t="s">
        <v>67</v>
      </c>
      <c r="H91" s="64">
        <v>9412</v>
      </c>
      <c r="I91" s="105"/>
      <c r="J91" s="105" t="s">
        <v>331</v>
      </c>
      <c r="K91" s="37"/>
      <c r="L91" s="37"/>
      <c r="M91" s="37"/>
    </row>
    <row r="92" spans="1:13" ht="16.5" customHeight="1">
      <c r="A92" s="37"/>
      <c r="B92" s="37"/>
      <c r="C92" s="37"/>
      <c r="D92" s="21"/>
      <c r="E92" s="37"/>
      <c r="F92" s="37"/>
      <c r="G92" s="37"/>
      <c r="H92" s="37"/>
      <c r="I92" s="105"/>
      <c r="J92" s="37"/>
      <c r="K92" s="37"/>
      <c r="L92" s="37"/>
      <c r="M92" s="37"/>
    </row>
    <row r="93" spans="1:13" ht="16.5" customHeight="1">
      <c r="A93" s="37"/>
      <c r="B93" s="37"/>
      <c r="C93" s="37"/>
      <c r="D93" s="21"/>
      <c r="E93" s="117"/>
      <c r="F93" s="37"/>
      <c r="G93" s="99" t="s">
        <v>12</v>
      </c>
      <c r="H93" s="37"/>
      <c r="I93" s="113"/>
      <c r="J93" s="37" t="s">
        <v>89</v>
      </c>
      <c r="K93" s="37"/>
      <c r="L93" s="37"/>
      <c r="M93" s="37" t="s">
        <v>89</v>
      </c>
    </row>
    <row r="94" spans="1:13" ht="16.5" customHeight="1">
      <c r="A94" s="37"/>
      <c r="B94" s="37">
        <v>1</v>
      </c>
      <c r="C94" s="37" t="s">
        <v>90</v>
      </c>
      <c r="D94" s="37">
        <v>201</v>
      </c>
      <c r="E94" s="37" t="s">
        <v>324</v>
      </c>
      <c r="F94" s="37">
        <v>52</v>
      </c>
      <c r="G94" s="37" t="s">
        <v>67</v>
      </c>
      <c r="H94" s="64">
        <v>10076</v>
      </c>
      <c r="I94" s="37" t="s">
        <v>90</v>
      </c>
      <c r="J94" s="37">
        <v>7</v>
      </c>
      <c r="K94" s="37"/>
      <c r="L94" s="37" t="s">
        <v>78</v>
      </c>
      <c r="M94" s="118">
        <v>8</v>
      </c>
    </row>
    <row r="95" spans="1:13" ht="16.5" customHeight="1">
      <c r="A95" s="37"/>
      <c r="B95" s="37">
        <v>2</v>
      </c>
      <c r="C95" s="37" t="s">
        <v>90</v>
      </c>
      <c r="D95" s="37">
        <v>504</v>
      </c>
      <c r="E95" s="37" t="s">
        <v>234</v>
      </c>
      <c r="F95" s="37">
        <v>49</v>
      </c>
      <c r="G95" s="37" t="s">
        <v>61</v>
      </c>
      <c r="H95" s="64">
        <v>10126</v>
      </c>
      <c r="I95" s="37" t="s">
        <v>90</v>
      </c>
      <c r="J95" s="37">
        <v>5</v>
      </c>
      <c r="K95" s="37"/>
      <c r="L95" s="37" t="s">
        <v>67</v>
      </c>
      <c r="M95" s="118">
        <v>7</v>
      </c>
    </row>
    <row r="96" spans="1:13" ht="16.5" customHeight="1">
      <c r="A96" s="37"/>
      <c r="B96" s="37">
        <v>3</v>
      </c>
      <c r="C96" s="37" t="s">
        <v>90</v>
      </c>
      <c r="D96" s="37">
        <v>122</v>
      </c>
      <c r="E96" s="37" t="s">
        <v>235</v>
      </c>
      <c r="F96" s="37">
        <v>52</v>
      </c>
      <c r="G96" s="37" t="s">
        <v>78</v>
      </c>
      <c r="H96" s="64">
        <v>10455</v>
      </c>
      <c r="I96" s="37" t="s">
        <v>90</v>
      </c>
      <c r="J96" s="37">
        <v>4</v>
      </c>
      <c r="K96" s="37"/>
      <c r="L96" s="37" t="s">
        <v>61</v>
      </c>
      <c r="M96" s="118">
        <v>7</v>
      </c>
    </row>
    <row r="97" spans="1:13" ht="16.5" customHeight="1">
      <c r="A97" s="37"/>
      <c r="B97" s="37">
        <v>4</v>
      </c>
      <c r="C97" s="37" t="s">
        <v>90</v>
      </c>
      <c r="D97" s="37">
        <v>125</v>
      </c>
      <c r="E97" s="37" t="s">
        <v>237</v>
      </c>
      <c r="F97" s="37">
        <v>50</v>
      </c>
      <c r="G97" s="37" t="s">
        <v>78</v>
      </c>
      <c r="H97" s="64">
        <v>10508</v>
      </c>
      <c r="I97" s="37" t="s">
        <v>90</v>
      </c>
      <c r="J97" s="37">
        <v>3</v>
      </c>
      <c r="K97" s="37"/>
      <c r="L97" s="37" t="s">
        <v>59</v>
      </c>
      <c r="M97" s="118"/>
    </row>
    <row r="98" spans="1:13" ht="16.5" customHeight="1">
      <c r="A98" s="37"/>
      <c r="B98" s="37">
        <v>5</v>
      </c>
      <c r="C98" s="37" t="s">
        <v>90</v>
      </c>
      <c r="D98" s="37">
        <v>505</v>
      </c>
      <c r="E98" s="37" t="s">
        <v>327</v>
      </c>
      <c r="F98" s="37">
        <v>50</v>
      </c>
      <c r="G98" s="37" t="s">
        <v>61</v>
      </c>
      <c r="H98" s="64">
        <v>11392</v>
      </c>
      <c r="I98" s="37" t="s">
        <v>90</v>
      </c>
      <c r="J98" s="37">
        <v>2</v>
      </c>
      <c r="K98" s="37"/>
      <c r="L98" s="37"/>
      <c r="M98" s="118"/>
    </row>
    <row r="99" spans="1:13" ht="16.5" customHeight="1">
      <c r="A99" s="37"/>
      <c r="B99" s="37">
        <v>6</v>
      </c>
      <c r="C99" s="37" t="s">
        <v>90</v>
      </c>
      <c r="D99" s="37">
        <v>123</v>
      </c>
      <c r="E99" s="37" t="s">
        <v>83</v>
      </c>
      <c r="F99" s="37">
        <v>52</v>
      </c>
      <c r="G99" s="37" t="s">
        <v>78</v>
      </c>
      <c r="H99" s="64">
        <v>11444</v>
      </c>
      <c r="I99" s="37" t="s">
        <v>90</v>
      </c>
      <c r="J99" s="37">
        <v>1</v>
      </c>
      <c r="K99" s="37"/>
      <c r="L99" s="37"/>
      <c r="M99" s="118"/>
    </row>
    <row r="100" spans="1:5" ht="16.5" customHeight="1">
      <c r="A100" s="28"/>
      <c r="B100" s="28"/>
      <c r="C100" s="28"/>
      <c r="D100" s="28"/>
      <c r="E100" s="14"/>
    </row>
    <row r="101" spans="4:9" ht="16.5" customHeight="1">
      <c r="D101" s="1"/>
      <c r="E101" s="1"/>
      <c r="F101" s="8"/>
      <c r="G101" s="8"/>
      <c r="I101" s="16"/>
    </row>
    <row r="102" spans="1:13" ht="16.5" customHeight="1">
      <c r="A102" s="37" t="s">
        <v>62</v>
      </c>
      <c r="B102" s="37" t="s">
        <v>104</v>
      </c>
      <c r="C102" s="37"/>
      <c r="D102" s="105" t="s">
        <v>9</v>
      </c>
      <c r="E102" s="105" t="s">
        <v>10</v>
      </c>
      <c r="F102" s="99" t="s">
        <v>11</v>
      </c>
      <c r="G102" s="99"/>
      <c r="H102" s="37"/>
      <c r="I102" s="113"/>
      <c r="J102" s="37"/>
      <c r="K102" s="37"/>
      <c r="L102" s="37"/>
      <c r="M102" s="37"/>
    </row>
    <row r="103" spans="1:13" ht="16.5" customHeight="1">
      <c r="A103" s="37"/>
      <c r="B103" s="37"/>
      <c r="C103" s="37"/>
      <c r="D103" s="105"/>
      <c r="E103" s="105"/>
      <c r="F103" s="99"/>
      <c r="G103" s="99"/>
      <c r="H103" s="37"/>
      <c r="I103" s="113"/>
      <c r="J103" s="37"/>
      <c r="K103" s="37"/>
      <c r="L103" s="37"/>
      <c r="M103" s="37"/>
    </row>
    <row r="104" spans="1:13" ht="16.5" customHeight="1">
      <c r="A104" s="37" t="s">
        <v>62</v>
      </c>
      <c r="B104" s="37"/>
      <c r="C104" s="37" t="s">
        <v>109</v>
      </c>
      <c r="D104" s="21"/>
      <c r="E104" s="37" t="s">
        <v>127</v>
      </c>
      <c r="F104" s="37">
        <v>26</v>
      </c>
      <c r="G104" s="37" t="s">
        <v>61</v>
      </c>
      <c r="H104" s="64">
        <v>15132</v>
      </c>
      <c r="I104" s="105"/>
      <c r="J104" s="105" t="s">
        <v>136</v>
      </c>
      <c r="K104" s="37"/>
      <c r="L104" s="37"/>
      <c r="M104" s="37"/>
    </row>
    <row r="105" spans="1:13" ht="16.5" customHeight="1">
      <c r="A105" s="37"/>
      <c r="B105" s="37"/>
      <c r="C105" s="37"/>
      <c r="D105" s="105"/>
      <c r="E105" s="37" t="s">
        <v>137</v>
      </c>
      <c r="F105" s="37">
        <v>20</v>
      </c>
      <c r="G105" s="37" t="s">
        <v>78</v>
      </c>
      <c r="H105" s="64">
        <v>15132</v>
      </c>
      <c r="I105" s="105"/>
      <c r="J105" s="105" t="s">
        <v>136</v>
      </c>
      <c r="K105" s="37"/>
      <c r="L105" s="37"/>
      <c r="M105" s="37"/>
    </row>
    <row r="106" spans="1:13" ht="16.5" customHeight="1">
      <c r="A106" s="37" t="s">
        <v>129</v>
      </c>
      <c r="B106" s="37"/>
      <c r="C106" s="37"/>
      <c r="D106" s="21"/>
      <c r="E106" s="117"/>
      <c r="F106" s="37"/>
      <c r="G106" s="99" t="s">
        <v>12</v>
      </c>
      <c r="H106" s="37" t="s">
        <v>105</v>
      </c>
      <c r="I106" s="113"/>
      <c r="J106" s="37" t="s">
        <v>89</v>
      </c>
      <c r="K106" s="37"/>
      <c r="L106" s="37"/>
      <c r="M106" s="37" t="s">
        <v>89</v>
      </c>
    </row>
    <row r="107" spans="1:13" ht="16.5" customHeight="1">
      <c r="A107" s="37"/>
      <c r="B107" s="37">
        <v>1</v>
      </c>
      <c r="C107" s="37" t="s">
        <v>90</v>
      </c>
      <c r="D107" s="37">
        <v>132</v>
      </c>
      <c r="E107" s="37" t="s">
        <v>320</v>
      </c>
      <c r="F107" s="37">
        <v>26</v>
      </c>
      <c r="G107" s="37" t="s">
        <v>78</v>
      </c>
      <c r="H107" s="64">
        <v>16233</v>
      </c>
      <c r="I107" s="37" t="s">
        <v>90</v>
      </c>
      <c r="J107" s="37">
        <v>7</v>
      </c>
      <c r="K107" s="37"/>
      <c r="L107" s="37" t="s">
        <v>78</v>
      </c>
      <c r="M107" s="118">
        <v>12</v>
      </c>
    </row>
    <row r="108" spans="1:13" ht="16.5" customHeight="1">
      <c r="A108" s="37"/>
      <c r="B108" s="37">
        <v>2</v>
      </c>
      <c r="C108" s="37" t="s">
        <v>90</v>
      </c>
      <c r="D108" s="37">
        <v>507</v>
      </c>
      <c r="E108" s="37" t="s">
        <v>321</v>
      </c>
      <c r="F108" s="37">
        <v>22</v>
      </c>
      <c r="G108" s="37" t="s">
        <v>61</v>
      </c>
      <c r="H108" s="64">
        <v>16383</v>
      </c>
      <c r="I108" s="37" t="s">
        <v>90</v>
      </c>
      <c r="J108" s="37">
        <v>5</v>
      </c>
      <c r="K108" s="37"/>
      <c r="L108" s="37" t="s">
        <v>67</v>
      </c>
      <c r="M108" s="118">
        <v>0</v>
      </c>
    </row>
    <row r="109" spans="1:13" ht="16.5" customHeight="1">
      <c r="A109" s="37"/>
      <c r="B109" s="37">
        <v>3</v>
      </c>
      <c r="C109" s="37" t="s">
        <v>90</v>
      </c>
      <c r="D109" s="37">
        <v>131</v>
      </c>
      <c r="E109" s="37" t="s">
        <v>241</v>
      </c>
      <c r="F109" s="37">
        <v>28</v>
      </c>
      <c r="G109" s="37" t="s">
        <v>78</v>
      </c>
      <c r="H109" s="64">
        <v>16457</v>
      </c>
      <c r="I109" s="37" t="s">
        <v>90</v>
      </c>
      <c r="J109" s="37">
        <v>4</v>
      </c>
      <c r="K109" s="37"/>
      <c r="L109" s="37" t="s">
        <v>61</v>
      </c>
      <c r="M109" s="118">
        <v>10</v>
      </c>
    </row>
    <row r="110" spans="1:13" ht="16.5" customHeight="1">
      <c r="A110" s="37"/>
      <c r="B110" s="37">
        <v>4</v>
      </c>
      <c r="C110" s="37" t="s">
        <v>90</v>
      </c>
      <c r="D110" s="37">
        <v>506</v>
      </c>
      <c r="E110" s="37" t="s">
        <v>332</v>
      </c>
      <c r="F110" s="37">
        <v>34</v>
      </c>
      <c r="G110" s="37" t="s">
        <v>61</v>
      </c>
      <c r="H110" s="64">
        <v>18316</v>
      </c>
      <c r="I110" s="37" t="s">
        <v>90</v>
      </c>
      <c r="J110" s="37">
        <v>3</v>
      </c>
      <c r="K110" s="37"/>
      <c r="L110" s="37"/>
      <c r="M110" s="118"/>
    </row>
    <row r="111" spans="1:13" ht="16.5" customHeight="1">
      <c r="A111" s="37"/>
      <c r="B111" s="37">
        <v>5</v>
      </c>
      <c r="C111" s="37" t="s">
        <v>90</v>
      </c>
      <c r="D111" s="37">
        <v>508</v>
      </c>
      <c r="E111" s="37" t="s">
        <v>322</v>
      </c>
      <c r="F111" s="37">
        <v>20</v>
      </c>
      <c r="G111" s="37" t="s">
        <v>61</v>
      </c>
      <c r="H111" s="64">
        <v>19033</v>
      </c>
      <c r="I111" s="37" t="s">
        <v>90</v>
      </c>
      <c r="J111" s="37">
        <v>2</v>
      </c>
      <c r="K111" s="37"/>
      <c r="L111" s="37"/>
      <c r="M111" s="118"/>
    </row>
    <row r="112" spans="1:13" ht="16.5" customHeight="1">
      <c r="A112" s="37"/>
      <c r="B112" s="37">
        <v>6</v>
      </c>
      <c r="C112" s="37" t="s">
        <v>90</v>
      </c>
      <c r="D112" s="37">
        <v>133</v>
      </c>
      <c r="E112" s="37" t="s">
        <v>333</v>
      </c>
      <c r="F112" s="37">
        <v>26</v>
      </c>
      <c r="G112" s="37" t="s">
        <v>78</v>
      </c>
      <c r="H112" s="64">
        <v>19414</v>
      </c>
      <c r="I112" s="37" t="s">
        <v>90</v>
      </c>
      <c r="J112" s="37">
        <v>1</v>
      </c>
      <c r="K112" s="37"/>
      <c r="L112" s="37"/>
      <c r="M112" s="118"/>
    </row>
    <row r="113" spans="1:13" ht="16.5" customHeight="1">
      <c r="A113" s="37"/>
      <c r="B113" s="37">
        <v>7</v>
      </c>
      <c r="C113" s="37" t="s">
        <v>90</v>
      </c>
      <c r="D113" s="37">
        <v>214</v>
      </c>
      <c r="E113" s="37" t="s">
        <v>323</v>
      </c>
      <c r="F113" s="37">
        <v>21</v>
      </c>
      <c r="G113" s="37" t="s">
        <v>67</v>
      </c>
      <c r="H113" s="64">
        <v>20045</v>
      </c>
      <c r="I113" s="37" t="s">
        <v>90</v>
      </c>
      <c r="J113" s="37" t="s">
        <v>59</v>
      </c>
      <c r="K113" s="37"/>
      <c r="L113" s="37"/>
      <c r="M113" s="37"/>
    </row>
    <row r="114" spans="1:13" ht="16.5" customHeight="1">
      <c r="A114" s="37"/>
      <c r="B114" s="37">
        <v>8</v>
      </c>
      <c r="C114" s="37" t="s">
        <v>90</v>
      </c>
      <c r="D114" s="37">
        <v>213</v>
      </c>
      <c r="E114" s="37" t="s">
        <v>334</v>
      </c>
      <c r="F114" s="37">
        <v>27</v>
      </c>
      <c r="G114" s="37" t="s">
        <v>67</v>
      </c>
      <c r="H114" s="64">
        <v>20555</v>
      </c>
      <c r="I114" s="37" t="s">
        <v>90</v>
      </c>
      <c r="J114" s="37" t="s">
        <v>59</v>
      </c>
      <c r="K114" s="37"/>
      <c r="L114" s="37"/>
      <c r="M114" s="37"/>
    </row>
    <row r="115" ht="16.5" customHeight="1"/>
    <row r="116" spans="1:7" ht="16.5" customHeight="1">
      <c r="A116" s="28"/>
      <c r="B116" s="28"/>
      <c r="C116" s="28"/>
      <c r="D116" s="28"/>
      <c r="E116" s="14"/>
      <c r="F116" s="15"/>
      <c r="G116" s="29"/>
    </row>
    <row r="117" spans="4:9" ht="16.5" customHeight="1">
      <c r="D117" s="1"/>
      <c r="E117" s="1"/>
      <c r="F117" s="8"/>
      <c r="G117" s="22"/>
      <c r="I117" s="16"/>
    </row>
    <row r="118" spans="1:13" ht="16.5" customHeight="1">
      <c r="A118" s="37" t="s">
        <v>81</v>
      </c>
      <c r="B118" s="37" t="s">
        <v>104</v>
      </c>
      <c r="C118" s="37"/>
      <c r="D118" s="105" t="s">
        <v>9</v>
      </c>
      <c r="E118" s="105" t="s">
        <v>10</v>
      </c>
      <c r="F118" s="99" t="s">
        <v>11</v>
      </c>
      <c r="G118" s="99"/>
      <c r="H118" s="37"/>
      <c r="I118" s="113"/>
      <c r="J118" s="37"/>
      <c r="K118" s="37"/>
      <c r="L118" s="37"/>
      <c r="M118" s="37"/>
    </row>
    <row r="119" spans="1:13" ht="16.5" customHeight="1">
      <c r="A119" s="37"/>
      <c r="B119" s="37"/>
      <c r="C119" s="37"/>
      <c r="D119" s="105"/>
      <c r="E119" s="105"/>
      <c r="F119" s="99"/>
      <c r="G119" s="105"/>
      <c r="H119" s="37"/>
      <c r="I119" s="113"/>
      <c r="J119" s="37"/>
      <c r="K119" s="37"/>
      <c r="L119" s="37"/>
      <c r="M119" s="37"/>
    </row>
    <row r="120" spans="1:13" ht="16.5" customHeight="1">
      <c r="A120" s="37" t="s">
        <v>81</v>
      </c>
      <c r="B120" s="37"/>
      <c r="C120" s="37" t="s">
        <v>109</v>
      </c>
      <c r="D120" s="21"/>
      <c r="E120" s="37" t="s">
        <v>138</v>
      </c>
      <c r="F120" s="37">
        <v>27</v>
      </c>
      <c r="G120" s="37" t="s">
        <v>61</v>
      </c>
      <c r="H120" s="64">
        <v>31373</v>
      </c>
      <c r="I120" s="105"/>
      <c r="J120" s="105" t="s">
        <v>139</v>
      </c>
      <c r="K120" s="37"/>
      <c r="L120" s="37"/>
      <c r="M120" s="37"/>
    </row>
    <row r="121" spans="1:13" ht="16.5" customHeight="1">
      <c r="A121" s="37"/>
      <c r="B121" s="37"/>
      <c r="C121" s="37"/>
      <c r="D121" s="105"/>
      <c r="E121" s="105"/>
      <c r="F121" s="99"/>
      <c r="G121" s="99"/>
      <c r="H121" s="37"/>
      <c r="I121" s="113"/>
      <c r="J121" s="37"/>
      <c r="K121" s="37"/>
      <c r="L121" s="37"/>
      <c r="M121" s="37"/>
    </row>
    <row r="122" spans="1:13" ht="16.5" customHeight="1">
      <c r="A122" s="37" t="s">
        <v>129</v>
      </c>
      <c r="B122" s="37"/>
      <c r="C122" s="37"/>
      <c r="D122" s="21"/>
      <c r="E122" s="117"/>
      <c r="F122" s="37"/>
      <c r="G122" s="99" t="s">
        <v>12</v>
      </c>
      <c r="H122" s="37" t="s">
        <v>105</v>
      </c>
      <c r="I122" s="113"/>
      <c r="J122" s="37" t="s">
        <v>89</v>
      </c>
      <c r="K122" s="37"/>
      <c r="L122" s="37"/>
      <c r="M122" s="37" t="s">
        <v>89</v>
      </c>
    </row>
    <row r="123" spans="1:13" ht="16.5" customHeight="1">
      <c r="A123" s="37"/>
      <c r="B123" s="37">
        <v>1</v>
      </c>
      <c r="C123" s="37" t="s">
        <v>90</v>
      </c>
      <c r="D123" s="37">
        <v>131</v>
      </c>
      <c r="E123" s="37" t="s">
        <v>241</v>
      </c>
      <c r="F123" s="37">
        <v>28</v>
      </c>
      <c r="G123" s="37" t="s">
        <v>78</v>
      </c>
      <c r="H123" s="64">
        <v>34307</v>
      </c>
      <c r="I123" s="37" t="s">
        <v>90</v>
      </c>
      <c r="J123" s="37">
        <v>7</v>
      </c>
      <c r="K123" s="37"/>
      <c r="L123" s="37" t="s">
        <v>78</v>
      </c>
      <c r="M123" s="118">
        <v>9</v>
      </c>
    </row>
    <row r="124" spans="1:13" ht="16.5" customHeight="1">
      <c r="A124" s="37"/>
      <c r="B124" s="37">
        <v>2</v>
      </c>
      <c r="C124" s="37" t="s">
        <v>90</v>
      </c>
      <c r="D124" s="37">
        <v>207</v>
      </c>
      <c r="E124" s="37" t="s">
        <v>328</v>
      </c>
      <c r="F124" s="37">
        <v>32</v>
      </c>
      <c r="G124" s="37" t="s">
        <v>67</v>
      </c>
      <c r="H124" s="64">
        <v>35444</v>
      </c>
      <c r="I124" s="37" t="s">
        <v>90</v>
      </c>
      <c r="J124" s="37">
        <v>5</v>
      </c>
      <c r="K124" s="37"/>
      <c r="L124" s="37" t="s">
        <v>67</v>
      </c>
      <c r="M124" s="118">
        <v>5</v>
      </c>
    </row>
    <row r="125" spans="1:13" ht="16.5" customHeight="1">
      <c r="A125" s="37"/>
      <c r="B125" s="37">
        <v>3</v>
      </c>
      <c r="C125" s="37" t="s">
        <v>90</v>
      </c>
      <c r="D125" s="37">
        <v>502</v>
      </c>
      <c r="E125" s="37" t="s">
        <v>330</v>
      </c>
      <c r="F125" s="37">
        <v>45</v>
      </c>
      <c r="G125" s="37" t="s">
        <v>61</v>
      </c>
      <c r="H125" s="64">
        <v>37373</v>
      </c>
      <c r="I125" s="37" t="s">
        <v>90</v>
      </c>
      <c r="J125" s="37">
        <v>4</v>
      </c>
      <c r="K125" s="37"/>
      <c r="L125" s="37" t="s">
        <v>61</v>
      </c>
      <c r="M125" s="118">
        <v>7</v>
      </c>
    </row>
    <row r="126" spans="1:13" ht="16.5" customHeight="1">
      <c r="A126" s="37"/>
      <c r="B126" s="37">
        <v>4</v>
      </c>
      <c r="C126" s="37" t="s">
        <v>90</v>
      </c>
      <c r="D126" s="37">
        <v>506</v>
      </c>
      <c r="E126" s="37" t="s">
        <v>332</v>
      </c>
      <c r="F126" s="37">
        <v>34</v>
      </c>
      <c r="G126" s="37" t="s">
        <v>61</v>
      </c>
      <c r="H126" s="64">
        <v>38418</v>
      </c>
      <c r="I126" s="37" t="s">
        <v>90</v>
      </c>
      <c r="J126" s="37">
        <v>3</v>
      </c>
      <c r="K126" s="37"/>
      <c r="L126" s="37" t="s">
        <v>59</v>
      </c>
      <c r="M126" s="118"/>
    </row>
    <row r="127" spans="1:13" ht="16.5" customHeight="1">
      <c r="A127" s="37"/>
      <c r="B127" s="37">
        <v>5</v>
      </c>
      <c r="C127" s="37" t="s">
        <v>90</v>
      </c>
      <c r="D127" s="37">
        <v>133</v>
      </c>
      <c r="E127" s="37" t="s">
        <v>333</v>
      </c>
      <c r="F127" s="37">
        <v>26</v>
      </c>
      <c r="G127" s="37" t="s">
        <v>78</v>
      </c>
      <c r="H127" s="64">
        <v>42335</v>
      </c>
      <c r="I127" s="37" t="s">
        <v>90</v>
      </c>
      <c r="J127" s="37">
        <v>2</v>
      </c>
      <c r="K127" s="37"/>
      <c r="L127" s="37"/>
      <c r="M127" s="118"/>
    </row>
    <row r="128" spans="8:13" ht="16.5" customHeight="1">
      <c r="H128" s="42"/>
      <c r="M128" s="38"/>
    </row>
    <row r="129" ht="16.5" customHeight="1">
      <c r="H129" s="42"/>
    </row>
    <row r="130" ht="16.5" customHeight="1">
      <c r="H130" s="42"/>
    </row>
    <row r="131" spans="1:13" ht="16.5" customHeight="1">
      <c r="A131" s="37" t="s">
        <v>142</v>
      </c>
      <c r="B131" s="37" t="s">
        <v>104</v>
      </c>
      <c r="C131" s="37"/>
      <c r="D131" s="105" t="s">
        <v>9</v>
      </c>
      <c r="E131" s="105" t="s">
        <v>10</v>
      </c>
      <c r="F131" s="99" t="s">
        <v>11</v>
      </c>
      <c r="G131" s="99"/>
      <c r="H131" s="37"/>
      <c r="I131" s="113"/>
      <c r="J131" s="37"/>
      <c r="K131" s="37"/>
      <c r="L131" s="37"/>
      <c r="M131" s="37"/>
    </row>
    <row r="132" spans="1:13" ht="16.5" customHeight="1">
      <c r="A132" s="37"/>
      <c r="B132" s="37"/>
      <c r="C132" s="37"/>
      <c r="D132" s="105"/>
      <c r="E132" s="105"/>
      <c r="F132" s="99"/>
      <c r="G132" s="99"/>
      <c r="H132" s="37"/>
      <c r="I132" s="113"/>
      <c r="J132" s="37"/>
      <c r="K132" s="37"/>
      <c r="L132" s="37"/>
      <c r="M132" s="37"/>
    </row>
    <row r="133" spans="1:13" ht="16.5" customHeight="1">
      <c r="A133" s="37" t="s">
        <v>85</v>
      </c>
      <c r="B133" s="37"/>
      <c r="C133" s="37" t="s">
        <v>109</v>
      </c>
      <c r="D133" s="37"/>
      <c r="E133" s="37" t="s">
        <v>143</v>
      </c>
      <c r="F133" s="37">
        <v>25</v>
      </c>
      <c r="G133" s="37" t="s">
        <v>61</v>
      </c>
      <c r="H133" s="66">
        <v>702</v>
      </c>
      <c r="I133" s="105"/>
      <c r="J133" s="105" t="s">
        <v>136</v>
      </c>
      <c r="K133" s="37"/>
      <c r="L133" s="37"/>
      <c r="M133" s="37"/>
    </row>
    <row r="134" spans="1:13" ht="16.5" customHeight="1">
      <c r="A134" s="37"/>
      <c r="B134" s="37"/>
      <c r="C134" s="37"/>
      <c r="D134" s="37"/>
      <c r="E134" s="37"/>
      <c r="F134" s="37"/>
      <c r="G134" s="37"/>
      <c r="H134" s="37"/>
      <c r="I134" s="105"/>
      <c r="J134" s="37"/>
      <c r="K134" s="37"/>
      <c r="L134" s="37"/>
      <c r="M134" s="37"/>
    </row>
    <row r="135" spans="1:13" ht="16.5" customHeight="1">
      <c r="A135" s="37"/>
      <c r="B135" s="37"/>
      <c r="C135" s="37" t="s">
        <v>28</v>
      </c>
      <c r="D135" s="37"/>
      <c r="E135" s="37"/>
      <c r="F135" s="37"/>
      <c r="G135" s="99" t="s">
        <v>12</v>
      </c>
      <c r="H135" s="37" t="s">
        <v>105</v>
      </c>
      <c r="I135" s="113"/>
      <c r="J135" s="37" t="s">
        <v>89</v>
      </c>
      <c r="K135" s="37"/>
      <c r="L135" s="37"/>
      <c r="M135" s="37" t="s">
        <v>89</v>
      </c>
    </row>
    <row r="136" spans="1:13" ht="16.5" customHeight="1">
      <c r="A136" s="105" t="s">
        <v>90</v>
      </c>
      <c r="B136" s="37">
        <v>1</v>
      </c>
      <c r="C136" s="132">
        <v>0.7</v>
      </c>
      <c r="D136" s="37">
        <v>135</v>
      </c>
      <c r="E136" s="37" t="s">
        <v>335</v>
      </c>
      <c r="F136" s="37">
        <v>21</v>
      </c>
      <c r="G136" s="37" t="s">
        <v>78</v>
      </c>
      <c r="H136" s="66">
        <v>620</v>
      </c>
      <c r="I136" s="37" t="s">
        <v>90</v>
      </c>
      <c r="J136" s="37">
        <v>7</v>
      </c>
      <c r="K136" s="37"/>
      <c r="L136" s="37" t="s">
        <v>78</v>
      </c>
      <c r="M136" s="118">
        <v>10</v>
      </c>
    </row>
    <row r="137" spans="1:13" ht="16.5" customHeight="1">
      <c r="A137" s="105" t="s">
        <v>90</v>
      </c>
      <c r="B137" s="37">
        <v>2</v>
      </c>
      <c r="C137" s="132">
        <v>0.8</v>
      </c>
      <c r="D137" s="37">
        <v>515</v>
      </c>
      <c r="E137" s="37" t="s">
        <v>229</v>
      </c>
      <c r="F137" s="37">
        <v>38</v>
      </c>
      <c r="G137" s="37" t="s">
        <v>61</v>
      </c>
      <c r="H137" s="66">
        <v>592</v>
      </c>
      <c r="I137" s="37" t="s">
        <v>90</v>
      </c>
      <c r="J137" s="37">
        <v>5</v>
      </c>
      <c r="K137" s="37"/>
      <c r="L137" s="37" t="s">
        <v>67</v>
      </c>
      <c r="M137" s="118">
        <v>6</v>
      </c>
    </row>
    <row r="138" spans="1:13" ht="16.5" customHeight="1">
      <c r="A138" s="105" t="s">
        <v>90</v>
      </c>
      <c r="B138" s="37">
        <v>3</v>
      </c>
      <c r="C138" s="132">
        <v>1.3</v>
      </c>
      <c r="D138" s="37">
        <v>218</v>
      </c>
      <c r="E138" s="37" t="s">
        <v>243</v>
      </c>
      <c r="F138" s="37">
        <v>28</v>
      </c>
      <c r="G138" s="37" t="s">
        <v>67</v>
      </c>
      <c r="H138" s="66">
        <v>588</v>
      </c>
      <c r="I138" s="37" t="s">
        <v>90</v>
      </c>
      <c r="J138" s="37">
        <v>4</v>
      </c>
      <c r="K138" s="37"/>
      <c r="L138" s="37" t="s">
        <v>61</v>
      </c>
      <c r="M138" s="118">
        <v>6</v>
      </c>
    </row>
    <row r="139" spans="1:13" ht="16.5" customHeight="1">
      <c r="A139" s="105" t="s">
        <v>90</v>
      </c>
      <c r="B139" s="37">
        <v>4</v>
      </c>
      <c r="C139" s="132">
        <v>0.2</v>
      </c>
      <c r="D139" s="37">
        <v>134</v>
      </c>
      <c r="E139" s="37" t="s">
        <v>244</v>
      </c>
      <c r="F139" s="37">
        <v>25</v>
      </c>
      <c r="G139" s="37" t="s">
        <v>78</v>
      </c>
      <c r="H139" s="66">
        <v>580</v>
      </c>
      <c r="I139" s="37" t="s">
        <v>90</v>
      </c>
      <c r="J139" s="37">
        <v>3</v>
      </c>
      <c r="K139" s="37"/>
      <c r="L139" s="37" t="s">
        <v>59</v>
      </c>
      <c r="M139" s="118" t="s">
        <v>90</v>
      </c>
    </row>
    <row r="140" spans="1:13" ht="16.5" customHeight="1">
      <c r="A140" s="105" t="s">
        <v>90</v>
      </c>
      <c r="B140" s="37">
        <v>5</v>
      </c>
      <c r="C140" s="132">
        <v>2.2</v>
      </c>
      <c r="D140" s="37">
        <v>206</v>
      </c>
      <c r="E140" s="37" t="s">
        <v>315</v>
      </c>
      <c r="F140" s="37">
        <v>33</v>
      </c>
      <c r="G140" s="37" t="s">
        <v>67</v>
      </c>
      <c r="H140" s="66">
        <v>522</v>
      </c>
      <c r="I140" s="37" t="s">
        <v>90</v>
      </c>
      <c r="J140" s="37">
        <v>2</v>
      </c>
      <c r="K140" s="37"/>
      <c r="L140" s="37" t="s">
        <v>90</v>
      </c>
      <c r="M140" s="118" t="s">
        <v>90</v>
      </c>
    </row>
    <row r="141" spans="1:13" ht="16.5" customHeight="1">
      <c r="A141" s="105" t="s">
        <v>90</v>
      </c>
      <c r="B141" s="37">
        <v>6</v>
      </c>
      <c r="C141" s="132">
        <v>1.7</v>
      </c>
      <c r="D141" s="37">
        <v>513</v>
      </c>
      <c r="E141" s="37" t="s">
        <v>336</v>
      </c>
      <c r="F141" s="37">
        <v>32</v>
      </c>
      <c r="G141" s="37" t="s">
        <v>61</v>
      </c>
      <c r="H141" s="66">
        <v>518</v>
      </c>
      <c r="I141" s="37" t="s">
        <v>90</v>
      </c>
      <c r="J141" s="37">
        <v>1</v>
      </c>
      <c r="K141" s="37"/>
      <c r="L141" s="37"/>
      <c r="M141" s="118"/>
    </row>
    <row r="142" spans="1:13" ht="16.5" customHeight="1">
      <c r="A142" s="105" t="s">
        <v>90</v>
      </c>
      <c r="B142" s="37">
        <v>7</v>
      </c>
      <c r="C142" s="132">
        <v>-0.1</v>
      </c>
      <c r="D142" s="37">
        <v>208</v>
      </c>
      <c r="E142" s="37" t="s">
        <v>337</v>
      </c>
      <c r="F142" s="37">
        <v>28</v>
      </c>
      <c r="G142" s="37" t="s">
        <v>67</v>
      </c>
      <c r="H142" s="66">
        <v>512</v>
      </c>
      <c r="I142" s="37" t="s">
        <v>90</v>
      </c>
      <c r="J142" s="37" t="s">
        <v>59</v>
      </c>
      <c r="K142" s="37"/>
      <c r="L142" s="37"/>
      <c r="M142" s="37"/>
    </row>
    <row r="143" spans="1:13" ht="16.5" customHeight="1">
      <c r="A143" s="105" t="s">
        <v>90</v>
      </c>
      <c r="B143" s="37">
        <v>8</v>
      </c>
      <c r="C143" s="132">
        <v>1.1</v>
      </c>
      <c r="D143" s="37">
        <v>516</v>
      </c>
      <c r="E143" s="37" t="s">
        <v>338</v>
      </c>
      <c r="F143" s="37">
        <v>19</v>
      </c>
      <c r="G143" s="37" t="s">
        <v>61</v>
      </c>
      <c r="H143" s="66">
        <v>505</v>
      </c>
      <c r="I143" s="37" t="s">
        <v>90</v>
      </c>
      <c r="J143" s="37" t="s">
        <v>59</v>
      </c>
      <c r="K143" s="37"/>
      <c r="L143" s="37"/>
      <c r="M143" s="37"/>
    </row>
    <row r="144" spans="1:13" ht="17.25">
      <c r="A144" s="105" t="s">
        <v>90</v>
      </c>
      <c r="B144" s="37"/>
      <c r="C144" s="132"/>
      <c r="D144" s="37"/>
      <c r="E144" s="37"/>
      <c r="F144" s="37"/>
      <c r="G144" s="37"/>
      <c r="H144" s="37"/>
      <c r="I144" s="37"/>
      <c r="J144" s="37"/>
      <c r="K144" s="37"/>
      <c r="L144" s="37"/>
      <c r="M144" s="37"/>
    </row>
    <row r="145" spans="1:13" ht="17.25">
      <c r="A145" s="37"/>
      <c r="B145" s="37"/>
      <c r="C145" s="37"/>
      <c r="D145" s="37"/>
      <c r="E145" s="37"/>
      <c r="F145" s="37"/>
      <c r="G145" s="37"/>
      <c r="H145" s="37"/>
      <c r="I145" s="37"/>
      <c r="J145" s="37"/>
      <c r="K145" s="37"/>
      <c r="L145" s="37"/>
      <c r="M145" s="37"/>
    </row>
    <row r="146" spans="1:13" ht="17.25">
      <c r="A146" s="37" t="s">
        <v>84</v>
      </c>
      <c r="B146" s="37"/>
      <c r="C146" s="37" t="s">
        <v>109</v>
      </c>
      <c r="D146" s="37"/>
      <c r="E146" s="37" t="s">
        <v>143</v>
      </c>
      <c r="F146" s="37">
        <v>22</v>
      </c>
      <c r="G146" s="37" t="s">
        <v>61</v>
      </c>
      <c r="H146" s="66">
        <v>1410</v>
      </c>
      <c r="I146" s="105"/>
      <c r="J146" s="105" t="s">
        <v>144</v>
      </c>
      <c r="K146" s="37"/>
      <c r="L146" s="37"/>
      <c r="M146" s="37"/>
    </row>
    <row r="147" spans="1:13" ht="17.25">
      <c r="A147" s="37"/>
      <c r="B147" s="37"/>
      <c r="C147" s="37"/>
      <c r="D147" s="37"/>
      <c r="E147" s="37"/>
      <c r="F147" s="37"/>
      <c r="G147" s="37"/>
      <c r="H147" s="37"/>
      <c r="I147" s="105"/>
      <c r="J147" s="37"/>
      <c r="K147" s="37"/>
      <c r="L147" s="37"/>
      <c r="M147" s="37"/>
    </row>
    <row r="148" spans="1:13" ht="17.25">
      <c r="A148" s="37"/>
      <c r="B148" s="37"/>
      <c r="C148" s="37" t="s">
        <v>28</v>
      </c>
      <c r="D148" s="37"/>
      <c r="E148" s="37"/>
      <c r="F148" s="37"/>
      <c r="G148" s="99" t="s">
        <v>12</v>
      </c>
      <c r="H148" s="37"/>
      <c r="I148" s="113"/>
      <c r="J148" s="37" t="s">
        <v>89</v>
      </c>
      <c r="K148" s="37"/>
      <c r="L148" s="37"/>
      <c r="M148" s="37" t="s">
        <v>89</v>
      </c>
    </row>
    <row r="149" spans="1:13" ht="17.25">
      <c r="A149" s="105" t="s">
        <v>90</v>
      </c>
      <c r="B149" s="37">
        <v>1</v>
      </c>
      <c r="C149" s="132">
        <v>3.6</v>
      </c>
      <c r="D149" s="37">
        <v>135</v>
      </c>
      <c r="E149" s="37" t="s">
        <v>335</v>
      </c>
      <c r="F149" s="37">
        <v>21</v>
      </c>
      <c r="G149" s="37" t="s">
        <v>78</v>
      </c>
      <c r="H149" s="66">
        <v>1387</v>
      </c>
      <c r="I149" s="37" t="s">
        <v>90</v>
      </c>
      <c r="J149" s="37">
        <v>7</v>
      </c>
      <c r="K149" s="37"/>
      <c r="L149" s="37" t="s">
        <v>78</v>
      </c>
      <c r="M149" s="118">
        <v>11</v>
      </c>
    </row>
    <row r="150" spans="1:13" ht="17.25">
      <c r="A150" s="105" t="s">
        <v>90</v>
      </c>
      <c r="B150" s="37">
        <v>2</v>
      </c>
      <c r="C150" s="132">
        <v>3.8</v>
      </c>
      <c r="D150" s="37">
        <v>513</v>
      </c>
      <c r="E150" s="37" t="s">
        <v>336</v>
      </c>
      <c r="F150" s="37">
        <v>32</v>
      </c>
      <c r="G150" s="37" t="s">
        <v>61</v>
      </c>
      <c r="H150" s="66">
        <v>1225</v>
      </c>
      <c r="I150" s="37" t="s">
        <v>90</v>
      </c>
      <c r="J150" s="37">
        <v>5</v>
      </c>
      <c r="K150" s="37"/>
      <c r="L150" s="37" t="s">
        <v>67</v>
      </c>
      <c r="M150" s="118">
        <v>6</v>
      </c>
    </row>
    <row r="151" spans="1:13" ht="17.25">
      <c r="A151" s="105" t="s">
        <v>90</v>
      </c>
      <c r="B151" s="37">
        <v>3</v>
      </c>
      <c r="C151" s="132">
        <v>4.1</v>
      </c>
      <c r="D151" s="37">
        <v>134</v>
      </c>
      <c r="E151" s="37" t="s">
        <v>244</v>
      </c>
      <c r="F151" s="37">
        <v>25</v>
      </c>
      <c r="G151" s="37" t="s">
        <v>78</v>
      </c>
      <c r="H151" s="66">
        <v>1215</v>
      </c>
      <c r="I151" s="37" t="s">
        <v>90</v>
      </c>
      <c r="J151" s="37">
        <v>4</v>
      </c>
      <c r="K151" s="37"/>
      <c r="L151" s="37" t="s">
        <v>61</v>
      </c>
      <c r="M151" s="118">
        <v>5</v>
      </c>
    </row>
    <row r="152" spans="1:13" ht="17.25">
      <c r="A152" s="105" t="s">
        <v>90</v>
      </c>
      <c r="B152" s="37">
        <v>4</v>
      </c>
      <c r="C152" s="132">
        <v>3.5</v>
      </c>
      <c r="D152" s="37">
        <v>218</v>
      </c>
      <c r="E152" s="37" t="s">
        <v>243</v>
      </c>
      <c r="F152" s="37">
        <v>28</v>
      </c>
      <c r="G152" s="37" t="s">
        <v>67</v>
      </c>
      <c r="H152" s="66">
        <v>1158</v>
      </c>
      <c r="I152" s="37" t="s">
        <v>90</v>
      </c>
      <c r="J152" s="37">
        <v>3</v>
      </c>
      <c r="K152" s="37"/>
      <c r="L152" s="37" t="s">
        <v>59</v>
      </c>
      <c r="M152" s="118" t="s">
        <v>90</v>
      </c>
    </row>
    <row r="153" spans="1:13" ht="17.25">
      <c r="A153" s="105" t="s">
        <v>90</v>
      </c>
      <c r="B153" s="37">
        <v>5</v>
      </c>
      <c r="C153" s="132">
        <v>5.8</v>
      </c>
      <c r="D153" s="37">
        <v>209</v>
      </c>
      <c r="E153" s="37" t="s">
        <v>308</v>
      </c>
      <c r="F153" s="37">
        <v>27</v>
      </c>
      <c r="G153" s="37" t="s">
        <v>67</v>
      </c>
      <c r="H153" s="66">
        <v>1142</v>
      </c>
      <c r="I153" s="37" t="s">
        <v>90</v>
      </c>
      <c r="J153" s="37">
        <v>2</v>
      </c>
      <c r="K153" s="37"/>
      <c r="L153" s="37"/>
      <c r="M153" s="118" t="s">
        <v>90</v>
      </c>
    </row>
    <row r="154" spans="1:13" ht="17.25">
      <c r="A154" s="105" t="s">
        <v>90</v>
      </c>
      <c r="B154" s="37">
        <v>6</v>
      </c>
      <c r="C154" s="132">
        <v>3.3</v>
      </c>
      <c r="D154" s="37">
        <v>217</v>
      </c>
      <c r="E154" s="37" t="s">
        <v>307</v>
      </c>
      <c r="F154" s="37">
        <v>29</v>
      </c>
      <c r="G154" s="37" t="s">
        <v>67</v>
      </c>
      <c r="H154" s="66">
        <v>1000</v>
      </c>
      <c r="I154" s="37" t="s">
        <v>90</v>
      </c>
      <c r="J154" s="37">
        <v>1</v>
      </c>
      <c r="K154" s="37"/>
      <c r="L154" s="37"/>
      <c r="M154" s="118"/>
    </row>
    <row r="155" spans="1:13" ht="17.25">
      <c r="A155" s="37"/>
      <c r="B155" s="37"/>
      <c r="C155" s="37"/>
      <c r="D155" s="37"/>
      <c r="E155" s="37"/>
      <c r="F155" s="37"/>
      <c r="G155" s="37"/>
      <c r="H155" s="37"/>
      <c r="I155" s="37"/>
      <c r="J155" s="37" t="s">
        <v>59</v>
      </c>
      <c r="K155" s="37"/>
      <c r="L155" s="37"/>
      <c r="M155" s="37"/>
    </row>
    <row r="156" spans="1:13" ht="17.25">
      <c r="A156" s="37" t="s">
        <v>75</v>
      </c>
      <c r="B156" s="37"/>
      <c r="C156" s="37" t="s">
        <v>109</v>
      </c>
      <c r="D156" s="37"/>
      <c r="E156" s="37" t="s">
        <v>74</v>
      </c>
      <c r="F156" s="37">
        <v>24</v>
      </c>
      <c r="G156" s="37" t="s">
        <v>67</v>
      </c>
      <c r="H156" s="66">
        <v>1363</v>
      </c>
      <c r="I156" s="105"/>
      <c r="J156" s="105" t="s">
        <v>145</v>
      </c>
      <c r="K156" s="37"/>
      <c r="L156" s="37"/>
      <c r="M156" s="37"/>
    </row>
    <row r="157" spans="1:13" ht="17.25">
      <c r="A157" s="37"/>
      <c r="B157" s="37"/>
      <c r="C157" s="37"/>
      <c r="D157" s="37"/>
      <c r="E157" s="37"/>
      <c r="F157" s="37"/>
      <c r="G157" s="37"/>
      <c r="H157" s="37"/>
      <c r="I157" s="105"/>
      <c r="J157" s="37"/>
      <c r="K157" s="37"/>
      <c r="L157" s="37"/>
      <c r="M157" s="37"/>
    </row>
    <row r="158" spans="1:13" ht="17.25">
      <c r="A158" s="37"/>
      <c r="B158" s="37"/>
      <c r="C158" s="37"/>
      <c r="D158" s="37"/>
      <c r="E158" s="37"/>
      <c r="F158" s="37"/>
      <c r="G158" s="99" t="s">
        <v>12</v>
      </c>
      <c r="H158" s="37"/>
      <c r="I158" s="113"/>
      <c r="J158" s="37" t="s">
        <v>89</v>
      </c>
      <c r="K158" s="37"/>
      <c r="L158" s="37"/>
      <c r="M158" s="37" t="s">
        <v>89</v>
      </c>
    </row>
    <row r="159" spans="1:13" ht="17.25">
      <c r="A159" s="105"/>
      <c r="B159" s="37">
        <v>1</v>
      </c>
      <c r="C159" s="37"/>
      <c r="D159" s="37">
        <v>203</v>
      </c>
      <c r="E159" s="37" t="s">
        <v>74</v>
      </c>
      <c r="F159" s="37">
        <v>39</v>
      </c>
      <c r="G159" s="37" t="s">
        <v>67</v>
      </c>
      <c r="H159" s="66">
        <v>1108</v>
      </c>
      <c r="I159" s="37" t="s">
        <v>90</v>
      </c>
      <c r="J159" s="37">
        <v>7</v>
      </c>
      <c r="K159" s="37"/>
      <c r="L159" s="37" t="s">
        <v>78</v>
      </c>
      <c r="M159" s="118">
        <v>11</v>
      </c>
    </row>
    <row r="160" spans="1:13" ht="17.25">
      <c r="A160" s="105"/>
      <c r="B160" s="37">
        <v>2</v>
      </c>
      <c r="C160" s="37"/>
      <c r="D160" s="37">
        <v>124</v>
      </c>
      <c r="E160" s="37" t="s">
        <v>238</v>
      </c>
      <c r="F160" s="37">
        <v>51</v>
      </c>
      <c r="G160" s="37" t="s">
        <v>78</v>
      </c>
      <c r="H160" s="66">
        <v>890</v>
      </c>
      <c r="I160" s="37" t="s">
        <v>90</v>
      </c>
      <c r="J160" s="37">
        <v>5</v>
      </c>
      <c r="K160" s="37"/>
      <c r="L160" s="37" t="s">
        <v>67</v>
      </c>
      <c r="M160" s="118">
        <v>7</v>
      </c>
    </row>
    <row r="161" spans="1:13" ht="17.25">
      <c r="A161" s="105" t="s">
        <v>90</v>
      </c>
      <c r="B161" s="37">
        <v>3</v>
      </c>
      <c r="C161" s="37"/>
      <c r="D161" s="37">
        <v>137</v>
      </c>
      <c r="E161" s="37" t="s">
        <v>339</v>
      </c>
      <c r="F161" s="37">
        <v>19</v>
      </c>
      <c r="G161" s="37" t="s">
        <v>78</v>
      </c>
      <c r="H161" s="66">
        <v>831</v>
      </c>
      <c r="I161" s="37" t="s">
        <v>90</v>
      </c>
      <c r="J161" s="37">
        <v>4</v>
      </c>
      <c r="K161" s="37"/>
      <c r="L161" s="37" t="s">
        <v>61</v>
      </c>
      <c r="M161" s="118">
        <v>4</v>
      </c>
    </row>
    <row r="162" spans="1:18" ht="17.25">
      <c r="A162" s="105" t="s">
        <v>90</v>
      </c>
      <c r="B162" s="37">
        <v>4</v>
      </c>
      <c r="C162" s="37"/>
      <c r="D162" s="37">
        <v>511</v>
      </c>
      <c r="E162" s="37" t="s">
        <v>230</v>
      </c>
      <c r="F162" s="37">
        <v>41</v>
      </c>
      <c r="G162" s="37" t="s">
        <v>61</v>
      </c>
      <c r="H162" s="66">
        <v>779</v>
      </c>
      <c r="I162" s="37" t="s">
        <v>90</v>
      </c>
      <c r="J162" s="37">
        <v>3</v>
      </c>
      <c r="K162" s="37"/>
      <c r="L162" s="37" t="s">
        <v>59</v>
      </c>
      <c r="M162" s="118" t="s">
        <v>90</v>
      </c>
      <c r="O162" s="37"/>
      <c r="P162" s="37"/>
      <c r="Q162" s="37"/>
      <c r="R162" s="37"/>
    </row>
    <row r="163" spans="1:18" ht="17.25">
      <c r="A163" s="105" t="s">
        <v>106</v>
      </c>
      <c r="B163" s="37" t="s">
        <v>90</v>
      </c>
      <c r="C163" s="37"/>
      <c r="D163" s="37">
        <v>515</v>
      </c>
      <c r="E163" s="37" t="s">
        <v>229</v>
      </c>
      <c r="F163" s="37">
        <v>38</v>
      </c>
      <c r="G163" s="37" t="s">
        <v>61</v>
      </c>
      <c r="H163" s="66">
        <v>752</v>
      </c>
      <c r="I163" s="37" t="s">
        <v>90</v>
      </c>
      <c r="J163" s="37" t="s">
        <v>59</v>
      </c>
      <c r="K163" s="37"/>
      <c r="L163" s="37" t="s">
        <v>90</v>
      </c>
      <c r="M163" s="118" t="s">
        <v>90</v>
      </c>
      <c r="O163" s="37"/>
      <c r="P163" s="37"/>
      <c r="Q163" s="37"/>
      <c r="R163" s="37"/>
    </row>
    <row r="164" spans="1:18" ht="17.25">
      <c r="A164" s="105" t="s">
        <v>106</v>
      </c>
      <c r="B164" s="37" t="s">
        <v>90</v>
      </c>
      <c r="C164" s="37"/>
      <c r="D164" s="37">
        <v>209</v>
      </c>
      <c r="E164" s="37" t="s">
        <v>308</v>
      </c>
      <c r="F164" s="37">
        <v>27</v>
      </c>
      <c r="G164" s="37" t="s">
        <v>67</v>
      </c>
      <c r="H164" s="66">
        <v>741</v>
      </c>
      <c r="I164" s="37" t="s">
        <v>90</v>
      </c>
      <c r="J164" s="37" t="s">
        <v>59</v>
      </c>
      <c r="K164" s="37"/>
      <c r="L164" s="37"/>
      <c r="M164" s="118"/>
      <c r="O164" s="37"/>
      <c r="P164" s="37"/>
      <c r="Q164" s="37"/>
      <c r="R164" s="37"/>
    </row>
    <row r="165" spans="1:13" ht="17.25">
      <c r="A165" s="105" t="s">
        <v>90</v>
      </c>
      <c r="B165" s="37">
        <v>5</v>
      </c>
      <c r="C165" s="37"/>
      <c r="D165" s="37">
        <v>127</v>
      </c>
      <c r="E165" s="37" t="s">
        <v>319</v>
      </c>
      <c r="F165" s="37">
        <v>44</v>
      </c>
      <c r="G165" s="37" t="s">
        <v>78</v>
      </c>
      <c r="H165" s="66">
        <v>728</v>
      </c>
      <c r="I165" s="37" t="s">
        <v>90</v>
      </c>
      <c r="J165" s="37">
        <v>2</v>
      </c>
      <c r="K165" s="37"/>
      <c r="L165" s="37"/>
      <c r="M165" s="37"/>
    </row>
    <row r="166" spans="1:13" ht="17.25">
      <c r="A166" s="105" t="s">
        <v>90</v>
      </c>
      <c r="B166" s="37">
        <v>6</v>
      </c>
      <c r="C166" s="37"/>
      <c r="D166" s="37">
        <v>517</v>
      </c>
      <c r="E166" s="37" t="s">
        <v>311</v>
      </c>
      <c r="F166" s="37">
        <v>19</v>
      </c>
      <c r="G166" s="37" t="s">
        <v>61</v>
      </c>
      <c r="H166" s="66">
        <v>712</v>
      </c>
      <c r="I166" s="37" t="s">
        <v>90</v>
      </c>
      <c r="J166" s="37">
        <v>1</v>
      </c>
      <c r="K166" s="37"/>
      <c r="L166" s="37"/>
      <c r="M166" s="37"/>
    </row>
    <row r="167" spans="1:13" ht="17.25">
      <c r="A167" s="105" t="s">
        <v>90</v>
      </c>
      <c r="B167" s="37">
        <v>7</v>
      </c>
      <c r="C167" s="37"/>
      <c r="D167" s="37">
        <v>205</v>
      </c>
      <c r="E167" s="37" t="s">
        <v>318</v>
      </c>
      <c r="F167" s="37">
        <v>33</v>
      </c>
      <c r="G167" s="37" t="s">
        <v>67</v>
      </c>
      <c r="H167" s="66">
        <v>625</v>
      </c>
      <c r="I167" s="37" t="s">
        <v>90</v>
      </c>
      <c r="J167" s="37" t="s">
        <v>59</v>
      </c>
      <c r="K167" s="37"/>
      <c r="L167" s="37"/>
      <c r="M167" s="37"/>
    </row>
    <row r="168" spans="1:18" ht="17.25">
      <c r="A168" s="105" t="s">
        <v>90</v>
      </c>
      <c r="B168" s="37">
        <v>8</v>
      </c>
      <c r="C168" s="37"/>
      <c r="D168" s="37">
        <v>510</v>
      </c>
      <c r="E168" s="37" t="s">
        <v>228</v>
      </c>
      <c r="F168" s="37">
        <v>33</v>
      </c>
      <c r="G168" s="37" t="s">
        <v>61</v>
      </c>
      <c r="H168" s="66">
        <v>587</v>
      </c>
      <c r="I168" s="37" t="s">
        <v>90</v>
      </c>
      <c r="J168" s="37" t="s">
        <v>59</v>
      </c>
      <c r="K168" s="37"/>
      <c r="L168" s="37"/>
      <c r="M168" s="37"/>
      <c r="O168" s="19"/>
      <c r="P168" s="19"/>
      <c r="Q168" s="19"/>
      <c r="R168" s="19"/>
    </row>
    <row r="169" spans="1:13" ht="17.25">
      <c r="A169" s="105" t="s">
        <v>90</v>
      </c>
      <c r="B169" s="37">
        <v>9</v>
      </c>
      <c r="C169" s="37"/>
      <c r="D169" s="37">
        <v>216</v>
      </c>
      <c r="E169" s="37" t="s">
        <v>73</v>
      </c>
      <c r="F169" s="37">
        <v>44</v>
      </c>
      <c r="G169" s="37" t="s">
        <v>67</v>
      </c>
      <c r="H169" s="66">
        <v>575</v>
      </c>
      <c r="I169" s="37" t="s">
        <v>90</v>
      </c>
      <c r="J169" s="37" t="s">
        <v>59</v>
      </c>
      <c r="K169" s="37"/>
      <c r="L169" s="37"/>
      <c r="M169" s="37"/>
    </row>
    <row r="170" spans="1:13" ht="17.25">
      <c r="A170" s="105" t="s">
        <v>106</v>
      </c>
      <c r="B170" s="37" t="s">
        <v>90</v>
      </c>
      <c r="C170" s="37"/>
      <c r="D170" s="37">
        <v>514</v>
      </c>
      <c r="E170" s="37" t="s">
        <v>316</v>
      </c>
      <c r="F170" s="37">
        <v>47</v>
      </c>
      <c r="G170" s="37" t="s">
        <v>61</v>
      </c>
      <c r="H170" s="66">
        <v>512</v>
      </c>
      <c r="I170" s="37" t="s">
        <v>90</v>
      </c>
      <c r="J170" s="37" t="s">
        <v>59</v>
      </c>
      <c r="K170" s="37"/>
      <c r="L170" s="37"/>
      <c r="M170" s="37"/>
    </row>
    <row r="171" spans="4:13" ht="17.25">
      <c r="D171" s="37"/>
      <c r="E171" s="37"/>
      <c r="G171" s="67"/>
      <c r="H171" s="41"/>
      <c r="M171" s="118"/>
    </row>
    <row r="172" spans="1:17" ht="17.25">
      <c r="A172" s="37" t="s">
        <v>150</v>
      </c>
      <c r="B172" s="37"/>
      <c r="C172" s="37"/>
      <c r="D172" s="105" t="s">
        <v>9</v>
      </c>
      <c r="E172" s="99" t="s">
        <v>12</v>
      </c>
      <c r="F172" s="99"/>
      <c r="G172" s="99"/>
      <c r="H172" s="99"/>
      <c r="I172" s="99"/>
      <c r="J172" s="99"/>
      <c r="K172" s="37"/>
      <c r="L172" s="113"/>
      <c r="M172" s="37"/>
      <c r="N172" s="105"/>
      <c r="O172" s="113"/>
      <c r="P172" s="113"/>
      <c r="Q172" s="37"/>
    </row>
    <row r="173" spans="1:17" ht="17.25">
      <c r="A173" s="37"/>
      <c r="B173" s="37"/>
      <c r="C173" s="37"/>
      <c r="D173" s="105"/>
      <c r="E173" s="105"/>
      <c r="F173" s="105"/>
      <c r="G173" s="105"/>
      <c r="H173" s="105"/>
      <c r="I173" s="105"/>
      <c r="J173" s="105"/>
      <c r="K173" s="37"/>
      <c r="L173" s="113"/>
      <c r="M173" s="37"/>
      <c r="N173" s="105"/>
      <c r="O173" s="113"/>
      <c r="P173" s="113"/>
      <c r="Q173" s="37"/>
    </row>
    <row r="174" spans="1:17" ht="17.25">
      <c r="A174" s="37" t="s">
        <v>153</v>
      </c>
      <c r="B174" s="37"/>
      <c r="C174" s="37" t="s">
        <v>109</v>
      </c>
      <c r="D174" s="157"/>
      <c r="E174" s="158" t="s">
        <v>158</v>
      </c>
      <c r="F174" s="37"/>
      <c r="G174" s="37"/>
      <c r="H174" s="37"/>
      <c r="I174" s="37"/>
      <c r="J174" s="37"/>
      <c r="K174" s="63"/>
      <c r="L174" s="105"/>
      <c r="M174" s="37"/>
      <c r="N174" s="37"/>
      <c r="O174" s="37"/>
      <c r="P174" s="37"/>
      <c r="Q174" s="37"/>
    </row>
    <row r="175" spans="1:17" ht="17.25">
      <c r="A175" s="37"/>
      <c r="B175" s="37"/>
      <c r="C175" s="37"/>
      <c r="D175" s="105"/>
      <c r="E175" s="161"/>
      <c r="F175" s="105"/>
      <c r="G175" s="105"/>
      <c r="H175" s="105"/>
      <c r="I175" s="105"/>
      <c r="J175" s="105"/>
      <c r="K175" s="37"/>
      <c r="L175" s="113"/>
      <c r="M175" s="37"/>
      <c r="N175" s="37"/>
      <c r="O175" s="113"/>
      <c r="P175" s="113"/>
      <c r="Q175" s="37"/>
    </row>
    <row r="176" spans="1:17" ht="17.25">
      <c r="A176" s="37"/>
      <c r="B176" s="37"/>
      <c r="C176" s="37"/>
      <c r="D176" s="21"/>
      <c r="E176" s="37" t="s">
        <v>59</v>
      </c>
      <c r="F176" s="117"/>
      <c r="G176" s="117"/>
      <c r="H176" s="117"/>
      <c r="I176" s="117"/>
      <c r="J176" s="37" t="s">
        <v>89</v>
      </c>
      <c r="K176" s="37"/>
      <c r="L176" s="37"/>
      <c r="N176" s="37"/>
      <c r="O176" s="37"/>
      <c r="P176" s="113"/>
      <c r="Q176" s="37"/>
    </row>
    <row r="177" spans="1:17" ht="17.25">
      <c r="A177" s="37"/>
      <c r="B177" s="37">
        <v>1</v>
      </c>
      <c r="C177" s="37" t="s">
        <v>90</v>
      </c>
      <c r="D177" s="37">
        <v>209</v>
      </c>
      <c r="E177" s="37" t="s">
        <v>340</v>
      </c>
      <c r="F177" s="37"/>
      <c r="G177" s="37"/>
      <c r="H177" s="63">
        <v>462</v>
      </c>
      <c r="I177" s="37"/>
      <c r="J177" s="37">
        <v>7</v>
      </c>
      <c r="L177" s="37" t="s">
        <v>90</v>
      </c>
      <c r="N177" s="37" t="s">
        <v>307</v>
      </c>
      <c r="O177" s="37" t="s">
        <v>315</v>
      </c>
      <c r="P177" s="37" t="s">
        <v>310</v>
      </c>
      <c r="Q177" s="37" t="s">
        <v>308</v>
      </c>
    </row>
    <row r="178" spans="1:17" ht="17.25">
      <c r="A178" s="37"/>
      <c r="B178" s="37">
        <v>2</v>
      </c>
      <c r="C178" s="37" t="s">
        <v>90</v>
      </c>
      <c r="D178" s="37">
        <v>515</v>
      </c>
      <c r="E178" s="37" t="s">
        <v>159</v>
      </c>
      <c r="F178" s="37"/>
      <c r="G178" s="37"/>
      <c r="H178" s="63">
        <v>490</v>
      </c>
      <c r="I178" s="37"/>
      <c r="J178" s="37">
        <v>5</v>
      </c>
      <c r="L178" s="37" t="s">
        <v>90</v>
      </c>
      <c r="N178" s="37" t="s">
        <v>311</v>
      </c>
      <c r="O178" s="37" t="s">
        <v>312</v>
      </c>
      <c r="P178" s="37" t="s">
        <v>228</v>
      </c>
      <c r="Q178" s="37" t="s">
        <v>229</v>
      </c>
    </row>
    <row r="179" spans="1:17" ht="17.25">
      <c r="A179" s="37"/>
      <c r="B179" s="37">
        <v>3</v>
      </c>
      <c r="C179" s="37" t="s">
        <v>90</v>
      </c>
      <c r="D179" s="37">
        <v>130</v>
      </c>
      <c r="E179" s="37" t="s">
        <v>86</v>
      </c>
      <c r="F179" s="37"/>
      <c r="G179" s="37"/>
      <c r="H179" s="63">
        <v>491</v>
      </c>
      <c r="I179" s="37"/>
      <c r="J179" s="37">
        <v>4</v>
      </c>
      <c r="L179" s="37" t="s">
        <v>90</v>
      </c>
      <c r="N179" s="37" t="s">
        <v>313</v>
      </c>
      <c r="O179" s="37" t="s">
        <v>244</v>
      </c>
      <c r="P179" s="37" t="s">
        <v>335</v>
      </c>
      <c r="Q179" s="37" t="s">
        <v>309</v>
      </c>
    </row>
    <row r="180" spans="1:17" ht="17.25">
      <c r="A180" s="37"/>
      <c r="B180" s="37"/>
      <c r="C180" s="37"/>
      <c r="D180" s="37"/>
      <c r="E180" s="37"/>
      <c r="F180" s="37"/>
      <c r="G180" s="37"/>
      <c r="H180" s="37"/>
      <c r="I180" s="37"/>
      <c r="J180" s="37"/>
      <c r="K180" s="37"/>
      <c r="L180" s="37"/>
      <c r="M180" s="37"/>
      <c r="N180" s="37"/>
      <c r="O180" s="37"/>
      <c r="P180" s="37"/>
      <c r="Q180" s="37"/>
    </row>
    <row r="181" spans="1:17" ht="17.25">
      <c r="A181" s="37"/>
      <c r="B181" s="37"/>
      <c r="C181" s="37"/>
      <c r="D181" s="37"/>
      <c r="E181" s="37"/>
      <c r="F181" s="37"/>
      <c r="G181" s="37"/>
      <c r="H181" s="37"/>
      <c r="I181" s="37"/>
      <c r="J181" s="37"/>
      <c r="K181" s="37"/>
      <c r="L181" s="37"/>
      <c r="M181" s="37"/>
      <c r="N181" s="37"/>
      <c r="O181" s="37"/>
      <c r="P181" s="37"/>
      <c r="Q181" s="37"/>
    </row>
    <row r="182" spans="1:17" ht="17.25">
      <c r="A182" s="37" t="s">
        <v>155</v>
      </c>
      <c r="B182" s="37"/>
      <c r="C182" s="37" t="s">
        <v>109</v>
      </c>
      <c r="D182" s="21"/>
      <c r="E182" s="158" t="s">
        <v>160</v>
      </c>
      <c r="F182" s="37"/>
      <c r="G182" s="37"/>
      <c r="H182" s="37"/>
      <c r="I182" s="37"/>
      <c r="J182" s="37"/>
      <c r="K182" s="64"/>
      <c r="L182" s="105"/>
      <c r="M182" s="37"/>
      <c r="N182" s="37"/>
      <c r="O182" s="37"/>
      <c r="P182" s="37"/>
      <c r="Q182" s="37"/>
    </row>
    <row r="183" spans="1:17" ht="17.25">
      <c r="A183" s="37"/>
      <c r="B183" s="37"/>
      <c r="C183" s="37"/>
      <c r="D183" s="105"/>
      <c r="E183" s="161"/>
      <c r="F183" s="105"/>
      <c r="G183" s="105"/>
      <c r="H183" s="105"/>
      <c r="I183" s="105"/>
      <c r="J183" s="105"/>
      <c r="K183" s="37"/>
      <c r="L183" s="113"/>
      <c r="M183" s="37"/>
      <c r="N183" s="37"/>
      <c r="O183" s="113"/>
      <c r="P183" s="113"/>
      <c r="Q183" s="37"/>
    </row>
    <row r="184" spans="1:17" ht="17.25">
      <c r="A184" s="37"/>
      <c r="B184" s="37"/>
      <c r="C184" s="37"/>
      <c r="D184" s="21"/>
      <c r="E184" s="117"/>
      <c r="F184" s="117"/>
      <c r="G184" s="117"/>
      <c r="H184" s="117"/>
      <c r="I184" s="117"/>
      <c r="J184" s="37" t="s">
        <v>89</v>
      </c>
      <c r="K184" s="37"/>
      <c r="L184" s="37"/>
      <c r="N184" s="37"/>
      <c r="O184" s="37"/>
      <c r="P184" s="113"/>
      <c r="Q184" s="37"/>
    </row>
    <row r="185" spans="1:17" ht="17.25">
      <c r="A185" s="37"/>
      <c r="B185" s="37">
        <v>1</v>
      </c>
      <c r="C185" s="37" t="s">
        <v>90</v>
      </c>
      <c r="D185" s="37">
        <v>210</v>
      </c>
      <c r="E185" s="37" t="s">
        <v>340</v>
      </c>
      <c r="H185" s="64">
        <v>3469</v>
      </c>
      <c r="I185" s="37"/>
      <c r="J185" s="37">
        <v>7</v>
      </c>
      <c r="L185" s="37" t="s">
        <v>90</v>
      </c>
      <c r="N185" s="37" t="s">
        <v>307</v>
      </c>
      <c r="O185" s="37" t="s">
        <v>315</v>
      </c>
      <c r="P185" s="37" t="s">
        <v>308</v>
      </c>
      <c r="Q185" s="37" t="s">
        <v>310</v>
      </c>
    </row>
    <row r="186" spans="1:17" ht="17.25">
      <c r="A186" s="37"/>
      <c r="B186" s="37">
        <v>2</v>
      </c>
      <c r="C186" s="37" t="s">
        <v>90</v>
      </c>
      <c r="D186" s="37">
        <v>134</v>
      </c>
      <c r="E186" s="37" t="s">
        <v>86</v>
      </c>
      <c r="H186" s="64">
        <v>3554</v>
      </c>
      <c r="I186" s="37"/>
      <c r="J186" s="37">
        <v>5</v>
      </c>
      <c r="L186" s="37" t="s">
        <v>90</v>
      </c>
      <c r="N186" s="37" t="s">
        <v>319</v>
      </c>
      <c r="O186" s="37" t="s">
        <v>335</v>
      </c>
      <c r="P186" s="37" t="s">
        <v>309</v>
      </c>
      <c r="Q186" s="37" t="s">
        <v>244</v>
      </c>
    </row>
    <row r="187" spans="1:17" ht="17.25">
      <c r="A187" s="37"/>
      <c r="B187" s="37">
        <v>3</v>
      </c>
      <c r="C187" s="37" t="s">
        <v>90</v>
      </c>
      <c r="D187" s="37">
        <v>519</v>
      </c>
      <c r="E187" s="37" t="s">
        <v>159</v>
      </c>
      <c r="H187" s="64">
        <v>3575</v>
      </c>
      <c r="I187" s="37"/>
      <c r="J187" s="37">
        <v>4</v>
      </c>
      <c r="L187" s="37" t="s">
        <v>90</v>
      </c>
      <c r="N187" s="37" t="s">
        <v>229</v>
      </c>
      <c r="O187" s="37" t="s">
        <v>311</v>
      </c>
      <c r="P187" s="37" t="s">
        <v>321</v>
      </c>
      <c r="Q187" s="37" t="s">
        <v>312</v>
      </c>
    </row>
  </sheetData>
  <printOptions/>
  <pageMargins left="0.8661417322834646" right="0.5118110236220472" top="0.8661417322834646" bottom="0.5118110236220472" header="0.5118110236220472" footer="0.5118110236220472"/>
  <pageSetup fitToHeight="4" fitToWidth="1" horizontalDpi="600" verticalDpi="600" orientation="portrait" paperSize="9" scale="56" r:id="rId1"/>
  <rowBreaks count="3" manualBreakCount="3">
    <brk id="45" max="16" man="1"/>
    <brk id="83" max="16" man="1"/>
    <brk id="111" max="16" man="1"/>
  </rowBreaks>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M90"/>
  <sheetViews>
    <sheetView defaultGridColor="0" zoomScale="67" zoomScaleNormal="67" colorId="22" workbookViewId="0" topLeftCell="A1">
      <selection activeCell="B15" sqref="B15"/>
    </sheetView>
  </sheetViews>
  <sheetFormatPr defaultColWidth="10.66015625" defaultRowHeight="18"/>
  <cols>
    <col min="1" max="1" width="13.66015625" style="0" customWidth="1"/>
    <col min="2" max="2" width="11.33203125" style="0" customWidth="1"/>
    <col min="3" max="3" width="10.58203125" style="0" customWidth="1"/>
    <col min="4" max="7" width="10.66015625" style="0" customWidth="1"/>
    <col min="8" max="10" width="4.08203125" style="0" customWidth="1"/>
    <col min="11" max="11" width="13.66015625" style="0" customWidth="1"/>
  </cols>
  <sheetData>
    <row r="1" spans="1:6" ht="17.25">
      <c r="A1" s="52" t="s">
        <v>292</v>
      </c>
      <c r="D1" t="s">
        <v>176</v>
      </c>
      <c r="E1" s="15" t="s">
        <v>177</v>
      </c>
      <c r="F1" s="152" t="s">
        <v>293</v>
      </c>
    </row>
    <row r="2" spans="1:11" ht="17.25">
      <c r="A2" s="30" t="s">
        <v>104</v>
      </c>
      <c r="B2" s="31">
        <v>1</v>
      </c>
      <c r="C2" s="31">
        <v>2</v>
      </c>
      <c r="D2" s="31">
        <v>3</v>
      </c>
      <c r="E2" s="31">
        <v>4</v>
      </c>
      <c r="F2" s="31">
        <v>5</v>
      </c>
      <c r="G2" s="32">
        <v>6</v>
      </c>
      <c r="H2" s="32" t="s">
        <v>78</v>
      </c>
      <c r="I2" s="32" t="s">
        <v>67</v>
      </c>
      <c r="J2" s="32" t="s">
        <v>61</v>
      </c>
      <c r="K2" s="32" t="s">
        <v>178</v>
      </c>
    </row>
    <row r="3" spans="1:11" ht="17.25">
      <c r="A3" s="3" t="s">
        <v>63</v>
      </c>
      <c r="B3" s="33" t="str">
        <f>VLOOKUP(B$2,'100'!$AB$54:$AH$62,4)</f>
        <v>小瀧　智久</v>
      </c>
      <c r="C3" s="33" t="str">
        <f>VLOOKUP(C$2,'100'!$AB$54:$AH$62,4)</f>
        <v>三田村 宇泰</v>
      </c>
      <c r="D3" s="33" t="str">
        <f>VLOOKUP(D$2,'100'!$AB$54:$AH$62,4)</f>
        <v>名倉　純夫</v>
      </c>
      <c r="E3" s="33" t="str">
        <f>VLOOKUP(E$2,'100'!$AB$54:$AH$62,4)</f>
        <v>坂井  信仁</v>
      </c>
      <c r="F3" s="33" t="str">
        <f>VLOOKUP(F$2,'100'!$AB$54:$AH$62,4)</f>
        <v>川崎　淳平</v>
      </c>
      <c r="G3" s="34" t="str">
        <f>VLOOKUP(G$2,'100'!$AB$54:$AH$62,4)</f>
        <v>矢野　嘉章</v>
      </c>
      <c r="H3" s="34"/>
      <c r="I3" s="34"/>
      <c r="J3" s="34"/>
      <c r="K3" s="34"/>
    </row>
    <row r="4" spans="1:13" ht="17.25">
      <c r="A4" s="3"/>
      <c r="B4" s="33" t="str">
        <f>VLOOKUP(B$2,'100'!$AB$54:$AH$62,6)</f>
        <v>北陸</v>
      </c>
      <c r="C4" s="33" t="str">
        <f>VLOOKUP(C$2,'100'!$AB$54:$AH$62,6)</f>
        <v>北陸</v>
      </c>
      <c r="D4" s="33" t="str">
        <f>VLOOKUP(D$2,'100'!$AB$54:$AH$62,6)</f>
        <v>中部</v>
      </c>
      <c r="E4" s="33" t="str">
        <f>VLOOKUP(E$2,'100'!$AB$54:$AH$62,6)</f>
        <v>北陸</v>
      </c>
      <c r="F4" s="33" t="str">
        <f>VLOOKUP(F$2,'100'!$AB$54:$AH$62,6)</f>
        <v>関西</v>
      </c>
      <c r="G4" s="34" t="str">
        <f>VLOOKUP(G$2,'100'!$AB$54:$AH$62,6)</f>
        <v>関西</v>
      </c>
      <c r="H4" s="87">
        <f>'100'!AM54</f>
        <v>4</v>
      </c>
      <c r="I4" s="34">
        <f>'100'!AN54</f>
        <v>15</v>
      </c>
      <c r="J4" s="34">
        <f>'100'!AO54</f>
        <v>3</v>
      </c>
      <c r="K4" s="34"/>
      <c r="M4" s="38">
        <f>SUM(H4:J4)</f>
        <v>22</v>
      </c>
    </row>
    <row r="5" spans="1:11" ht="17.25">
      <c r="A5" s="5"/>
      <c r="B5" s="43">
        <f>VLOOKUP(B$2,'100'!$AB$54:$AO$62,7)</f>
        <v>115</v>
      </c>
      <c r="C5" s="43">
        <f>VLOOKUP(C$2,'100'!$AB$54:$AO$62,7)</f>
        <v>121</v>
      </c>
      <c r="D5" s="43">
        <f>VLOOKUP(D$2,'100'!$AB$54:$AO$62,7)</f>
        <v>121</v>
      </c>
      <c r="E5" s="43">
        <f>VLOOKUP(E$2,'100'!$AB$54:$AO$62,7)</f>
        <v>124</v>
      </c>
      <c r="F5" s="43">
        <f>VLOOKUP(F$2,'100'!$AB$54:$AO$62,7)</f>
        <v>128</v>
      </c>
      <c r="G5" s="44">
        <f>VLOOKUP(G$2,'100'!$AB$54:$AO$62,7)</f>
        <v>128</v>
      </c>
      <c r="H5" s="44"/>
      <c r="I5" s="44"/>
      <c r="J5" s="44"/>
      <c r="K5" s="36"/>
    </row>
    <row r="6" spans="1:11" ht="17.25">
      <c r="A6" s="71" t="s">
        <v>179</v>
      </c>
      <c r="B6" s="33" t="str">
        <f>VLOOKUP(B$2,'100'!$AB$92:$AH$100,4)</f>
        <v>徳田　勝大</v>
      </c>
      <c r="C6" s="33" t="str">
        <f>VLOOKUP(C$2,'100'!$AB$92:$AH$100,4)</f>
        <v>原田　実</v>
      </c>
      <c r="D6" s="33" t="str">
        <f>VLOOKUP(D$2,'100'!$AB$92:$AH$100,4)</f>
        <v>橋本　茂喜</v>
      </c>
      <c r="E6" s="33" t="str">
        <f>VLOOKUP(E$2,'100'!$AB$92:$AH$100,4)</f>
        <v>高村　伸幸</v>
      </c>
      <c r="F6" s="33" t="str">
        <f>VLOOKUP(F$2,'100'!$AB$92:$AH$100,4)</f>
        <v>米田　英史</v>
      </c>
      <c r="G6" s="34" t="str">
        <f>VLOOKUP(G$2,'100'!$AB$92:$AH$100,4)</f>
        <v>阪東　弘司</v>
      </c>
      <c r="H6" s="34"/>
      <c r="I6" s="34"/>
      <c r="J6" s="34"/>
      <c r="K6" s="34"/>
    </row>
    <row r="7" spans="1:13" ht="17.25">
      <c r="A7" s="3"/>
      <c r="B7" s="33" t="str">
        <f>VLOOKUP(B$2,'100'!$AB$92:$AH$100,6)</f>
        <v>北陸</v>
      </c>
      <c r="C7" s="33" t="str">
        <f>VLOOKUP(C$2,'100'!$AB$92:$AH$100,6)</f>
        <v>関西</v>
      </c>
      <c r="D7" s="33" t="str">
        <f>VLOOKUP(D$2,'100'!$AB$92:$AH$100,6)</f>
        <v>関西</v>
      </c>
      <c r="E7" s="33" t="str">
        <f>VLOOKUP(E$2,'100'!$AB$92:$AH$100,6)</f>
        <v>北陸</v>
      </c>
      <c r="F7" s="33" t="str">
        <f>VLOOKUP(F$2,'100'!$AB$92:$AH$100,6)</f>
        <v>北陸</v>
      </c>
      <c r="G7" s="34" t="str">
        <f>VLOOKUP(G$2,'100'!$AB$92:$AH$100,6)</f>
        <v>関西</v>
      </c>
      <c r="H7" s="87">
        <f>'100'!AM92</f>
        <v>0</v>
      </c>
      <c r="I7" s="34">
        <f>'100'!AN92</f>
        <v>12</v>
      </c>
      <c r="J7" s="34">
        <f>'100'!AO92</f>
        <v>10</v>
      </c>
      <c r="K7" s="34"/>
      <c r="M7" s="38">
        <f>SUM(H7:J7)</f>
        <v>22</v>
      </c>
    </row>
    <row r="8" spans="1:11" ht="17.25">
      <c r="A8" s="5"/>
      <c r="B8" s="43">
        <f>VLOOKUP(B$2,'100'!$AB$92:$AO$100,7)</f>
        <v>117</v>
      </c>
      <c r="C8" s="43">
        <f>VLOOKUP(C$2,'100'!$AB$92:$AO$100,7)</f>
        <v>121</v>
      </c>
      <c r="D8" s="43">
        <f>VLOOKUP(D$2,'100'!$AB$92:$AO$100,7)</f>
        <v>125</v>
      </c>
      <c r="E8" s="43">
        <f>VLOOKUP(E$2,'100'!$AB$92:$AO$100,7)</f>
        <v>126</v>
      </c>
      <c r="F8" s="43">
        <f>VLOOKUP(F$2,'100'!$AB$92:$AO$100,7)</f>
        <v>130</v>
      </c>
      <c r="G8" s="44">
        <f>VLOOKUP(G$2,'100'!$AB$92:$AO$100,7)</f>
        <v>130</v>
      </c>
      <c r="H8" s="44"/>
      <c r="I8" s="44"/>
      <c r="J8" s="44"/>
      <c r="K8" s="36"/>
    </row>
    <row r="9" spans="1:11" ht="17.25">
      <c r="A9" s="3" t="s">
        <v>76</v>
      </c>
      <c r="B9" s="33" t="str">
        <f>VLOOKUP(B$2,'1500'!$AB$9:$AH$29,4)</f>
        <v>中村　純和</v>
      </c>
      <c r="C9" s="33" t="str">
        <f>VLOOKUP(C$2,'1500'!$AB$9:$AH$29,4)</f>
        <v>勝平　拓也</v>
      </c>
      <c r="D9" s="33" t="str">
        <f>VLOOKUP(D$2,'1500'!$AB$9:$AH$29,4)</f>
        <v>栗林　克也</v>
      </c>
      <c r="E9" s="33" t="str">
        <f>VLOOKUP(E$2,'1500'!$AB$9:$AH$29,4)</f>
        <v>佐保　了太</v>
      </c>
      <c r="F9" s="33" t="str">
        <f>VLOOKUP(F$2,'1500'!$AB$9:$AH$29,4)</f>
        <v>池田　圭祐</v>
      </c>
      <c r="G9" s="34">
        <f>VLOOKUP(G$2,'1500'!$AB$9:$AH$29,4)</f>
      </c>
      <c r="H9" s="34"/>
      <c r="I9" s="34"/>
      <c r="J9" s="34"/>
      <c r="K9" s="34"/>
    </row>
    <row r="10" spans="1:13" ht="17.25">
      <c r="A10" s="3"/>
      <c r="B10" s="33" t="str">
        <f>VLOOKUP(B$2,'1500'!$AB$9:$AH$29,6)</f>
        <v>中部</v>
      </c>
      <c r="C10" s="33" t="str">
        <f>VLOOKUP(C$2,'1500'!$AB$9:$AH$29,6)</f>
        <v>関西</v>
      </c>
      <c r="D10" s="33" t="str">
        <f>VLOOKUP(D$2,'1500'!$AB$9:$AH$29,6)</f>
        <v>中部</v>
      </c>
      <c r="E10" s="33" t="str">
        <f>VLOOKUP(E$2,'1500'!$AB$9:$AH$29,6)</f>
        <v>関西</v>
      </c>
      <c r="F10" s="33" t="str">
        <f>VLOOKUP(F$2,'1500'!$AB$9:$AH$29,6)</f>
        <v>北陸</v>
      </c>
      <c r="G10" s="34">
        <f>VLOOKUP(G$2,'1500'!$AB$9:$AH$29,6)</f>
      </c>
      <c r="H10" s="87">
        <f>'1500'!AM10</f>
        <v>11</v>
      </c>
      <c r="I10" s="34">
        <f>'1500'!AN10</f>
        <v>2</v>
      </c>
      <c r="J10" s="34">
        <f>'1500'!AO10</f>
        <v>8</v>
      </c>
      <c r="K10" s="34"/>
      <c r="M10" s="38">
        <f>SUM(H10:J10)</f>
        <v>21</v>
      </c>
    </row>
    <row r="11" spans="1:11" s="41" customFormat="1" ht="17.25">
      <c r="A11" s="45"/>
      <c r="B11" s="46">
        <f>VLOOKUP(B$2,'1500'!$AB$9:$AO$29,7)</f>
        <v>4249</v>
      </c>
      <c r="C11" s="46">
        <f>VLOOKUP(C$2,'1500'!$AB$9:$AO$29,7)</f>
        <v>4252</v>
      </c>
      <c r="D11" s="46">
        <f>VLOOKUP(D$2,'1500'!$AB$9:$AO$29,7)</f>
        <v>4401</v>
      </c>
      <c r="E11" s="46">
        <f>VLOOKUP(E$2,'1500'!$AB$9:$AO$29,7)</f>
        <v>4474</v>
      </c>
      <c r="F11" s="46">
        <f>VLOOKUP(F$2,'1500'!$AB$9:$AO$29,7)</f>
        <v>5023</v>
      </c>
      <c r="G11" s="47">
        <f>VLOOKUP(G$2,'1500'!$AB$9:$AO$29,7)</f>
        <v>0</v>
      </c>
      <c r="H11" s="47"/>
      <c r="I11" s="47"/>
      <c r="J11" s="47"/>
      <c r="K11" s="47"/>
    </row>
    <row r="12" spans="1:11" ht="17.25">
      <c r="A12" s="3" t="s">
        <v>180</v>
      </c>
      <c r="B12" s="33" t="str">
        <f>VLOOKUP(B$2,'1500'!$AB$34:$AH$46,4)</f>
        <v>堂谷　芳範</v>
      </c>
      <c r="C12" s="33" t="str">
        <f>VLOOKUP(C$2,'1500'!$AB$34:$AH$46,4)</f>
        <v>谷口　清和</v>
      </c>
      <c r="D12" s="33" t="str">
        <f>VLOOKUP(D$2,'1500'!$AB$34:$AH$46,4)</f>
        <v>上松　勇次郎</v>
      </c>
      <c r="E12" s="33" t="str">
        <f>VLOOKUP(E$2,'1500'!$AB$34:$AH$46,4)</f>
        <v>宮崎　忠勝</v>
      </c>
      <c r="F12" s="33" t="str">
        <f>VLOOKUP(F$2,'1500'!$AB$34:$AH$46,4)</f>
        <v>松本　幸靖</v>
      </c>
      <c r="G12" s="34" t="str">
        <f>VLOOKUP(G$2,'1500'!$AB$34:$AH$46,4)</f>
        <v>蓑　雅弘</v>
      </c>
      <c r="H12" s="34"/>
      <c r="I12" s="34"/>
      <c r="J12" s="34"/>
      <c r="K12" s="34"/>
    </row>
    <row r="13" spans="1:13" ht="17.25">
      <c r="A13" s="3"/>
      <c r="B13" s="33" t="str">
        <f>VLOOKUP(B$2,'1500'!$AB$34:$AH$46,6)</f>
        <v>北陸</v>
      </c>
      <c r="C13" s="33" t="str">
        <f>VLOOKUP(C$2,'1500'!$AB$34:$AH$46,6)</f>
        <v>中部</v>
      </c>
      <c r="D13" s="33" t="str">
        <f>VLOOKUP(D$2,'1500'!$AB$34:$AH$46,6)</f>
        <v>関西</v>
      </c>
      <c r="E13" s="33" t="str">
        <f>VLOOKUP(E$2,'1500'!$AB$34:$AH$46,6)</f>
        <v>北陸</v>
      </c>
      <c r="F13" s="33" t="str">
        <f>VLOOKUP(F$2,'1500'!$AB$34:$AH$46,6)</f>
        <v>中部</v>
      </c>
      <c r="G13" s="34" t="str">
        <f>VLOOKUP(G$2,'1500'!$AB$34:$AH$46,6)</f>
        <v>中部</v>
      </c>
      <c r="H13" s="87">
        <f>'1500'!AM35</f>
        <v>8</v>
      </c>
      <c r="I13" s="34">
        <f>'1500'!AN35</f>
        <v>10</v>
      </c>
      <c r="J13" s="34">
        <f>'1500'!AO35</f>
        <v>4</v>
      </c>
      <c r="K13" s="34"/>
      <c r="M13" s="38">
        <f>SUM(H13:J13)</f>
        <v>22</v>
      </c>
    </row>
    <row r="14" spans="1:11" s="41" customFormat="1" ht="17.25">
      <c r="A14" s="45"/>
      <c r="B14" s="46">
        <f>VLOOKUP(B$2,'1500'!$AB$34:$AO$46,7)</f>
        <v>4393</v>
      </c>
      <c r="C14" s="46">
        <f>VLOOKUP(C$2,'1500'!$AB$34:$AO$46,7)</f>
        <v>4401</v>
      </c>
      <c r="D14" s="46">
        <f>VLOOKUP(D$2,'1500'!$AB$34:$AO$46,7)</f>
        <v>4430</v>
      </c>
      <c r="E14" s="46">
        <f>VLOOKUP(E$2,'1500'!$AB$34:$AO$46,7)</f>
        <v>4461</v>
      </c>
      <c r="F14" s="46">
        <f>VLOOKUP(F$2,'1500'!$AB$34:$AO$46,7)</f>
        <v>4540</v>
      </c>
      <c r="G14" s="47">
        <f>VLOOKUP(G$2,'1500'!$AB$34:$AO$46,7)</f>
        <v>5047</v>
      </c>
      <c r="H14" s="47"/>
      <c r="I14" s="47"/>
      <c r="J14" s="47"/>
      <c r="K14" s="47"/>
    </row>
    <row r="15" spans="1:11" ht="17.25">
      <c r="A15" s="3" t="s">
        <v>181</v>
      </c>
      <c r="B15" s="33" t="str">
        <f>VLOOKUP(B$2,'3000'!$AB$9:$AH$29,4)</f>
        <v>谷川　寛和</v>
      </c>
      <c r="C15" s="33" t="str">
        <f>VLOOKUP(C$2,'3000'!$AB$9:$AH$29,4)</f>
        <v>川合　秀明</v>
      </c>
      <c r="D15" s="33" t="str">
        <f>VLOOKUP(D$2,'3000'!$AB$9:$AH$29,4)</f>
        <v>栗林　克也</v>
      </c>
      <c r="E15" s="33" t="str">
        <f>VLOOKUP(E$2,'3000'!$AB$9:$AH$29,4)</f>
        <v>稲塚　昌樹</v>
      </c>
      <c r="F15" s="33" t="str">
        <f>VLOOKUP(F$2,'3000'!$AB$9:$AH$29,4)</f>
        <v>松本　幸靖</v>
      </c>
      <c r="G15" s="34" t="str">
        <f>VLOOKUP(G$2,'3000'!$AB$9:$AH$29,4)</f>
        <v>河原　正治</v>
      </c>
      <c r="H15" s="34"/>
      <c r="I15" s="34"/>
      <c r="J15" s="34"/>
      <c r="K15" s="34"/>
    </row>
    <row r="16" spans="1:13" ht="17.25">
      <c r="A16" s="3"/>
      <c r="B16" s="33" t="str">
        <f>VLOOKUP(B$2,'3000'!$AB$9:$AH$29,6)</f>
        <v>関西</v>
      </c>
      <c r="C16" s="33" t="str">
        <f>VLOOKUP(C$2,'3000'!$AB$9:$AH$29,6)</f>
        <v>北陸</v>
      </c>
      <c r="D16" s="33" t="str">
        <f>VLOOKUP(D$2,'3000'!$AB$9:$AH$29,6)</f>
        <v>中部</v>
      </c>
      <c r="E16" s="33" t="str">
        <f>VLOOKUP(E$2,'3000'!$AB$9:$AH$29,6)</f>
        <v>北陸</v>
      </c>
      <c r="F16" s="33" t="str">
        <f>VLOOKUP(F$2,'3000'!$AB$9:$AH$29,6)</f>
        <v>中部</v>
      </c>
      <c r="G16" s="34" t="str">
        <f>VLOOKUP(G$2,'3000'!$AB$9:$AH$29,6)</f>
        <v>関西</v>
      </c>
      <c r="H16" s="87">
        <f>'3000'!AM10</f>
        <v>6</v>
      </c>
      <c r="I16" s="34">
        <f>'3000'!AN10</f>
        <v>8</v>
      </c>
      <c r="J16" s="34">
        <f>'3000'!AO10</f>
        <v>8</v>
      </c>
      <c r="K16" s="34"/>
      <c r="M16" s="38">
        <f>SUM(H16:J16)</f>
        <v>22</v>
      </c>
    </row>
    <row r="17" spans="1:11" s="41" customFormat="1" ht="17.25">
      <c r="A17" s="45"/>
      <c r="B17" s="46">
        <f>VLOOKUP(B$2,'3000'!$AB$9:$AO$29,7)</f>
        <v>9471</v>
      </c>
      <c r="C17" s="46">
        <f>VLOOKUP(C$2,'3000'!$AB$9:$AO$29,7)</f>
        <v>9579</v>
      </c>
      <c r="D17" s="46">
        <f>VLOOKUP(D$2,'3000'!$AB$9:$AO$29,7)</f>
        <v>10046</v>
      </c>
      <c r="E17" s="46">
        <f>VLOOKUP(E$2,'3000'!$AB$9:$AO$29,7)</f>
        <v>10156</v>
      </c>
      <c r="F17" s="46">
        <f>VLOOKUP(F$2,'3000'!$AB$9:$AO$29,7)</f>
        <v>10479</v>
      </c>
      <c r="G17" s="47">
        <f>VLOOKUP(G$2,'3000'!$AB$9:$AO$29,7)</f>
        <v>10483</v>
      </c>
      <c r="H17" s="47"/>
      <c r="I17" s="47"/>
      <c r="J17" s="47"/>
      <c r="K17" s="47"/>
    </row>
    <row r="18" spans="1:11" ht="17.25">
      <c r="A18" s="3" t="s">
        <v>182</v>
      </c>
      <c r="B18" s="33" t="str">
        <f>VLOOKUP(B$2,'3000'!$AB$34:$AH$43,4)</f>
        <v>堂谷　芳範</v>
      </c>
      <c r="C18" s="33" t="str">
        <f>VLOOKUP(C$2,'3000'!$AB$34:$AH$43,4)</f>
        <v>上松　勇次郎</v>
      </c>
      <c r="D18" s="33" t="str">
        <f>VLOOKUP(D$2,'3000'!$AB$34:$AH$43,4)</f>
        <v>谷口　清和</v>
      </c>
      <c r="E18" s="33" t="str">
        <f>VLOOKUP(E$2,'3000'!$AB$34:$AH$43,4)</f>
        <v>蓑　雅弘</v>
      </c>
      <c r="F18" s="33" t="str">
        <f>VLOOKUP(F$2,'3000'!$AB$34:$AH$43,4)</f>
        <v>大久保　利彦</v>
      </c>
      <c r="G18" s="34" t="str">
        <f>VLOOKUP(G$2,'3000'!$AB$34:$AH$43,4)</f>
        <v>吉田　裕之</v>
      </c>
      <c r="H18" s="34"/>
      <c r="I18" s="34"/>
      <c r="J18" s="34"/>
      <c r="K18" s="34"/>
    </row>
    <row r="19" spans="1:13" ht="17.25">
      <c r="A19" s="3"/>
      <c r="B19" s="33" t="str">
        <f>VLOOKUP(B$2,'3000'!$AB$34:$AH$43,6)</f>
        <v>北陸</v>
      </c>
      <c r="C19" s="33" t="str">
        <f>VLOOKUP(C$2,'3000'!$AB$34:$AH$43,6)</f>
        <v>関西</v>
      </c>
      <c r="D19" s="33" t="str">
        <f>VLOOKUP(D$2,'3000'!$AB$34:$AH$43,6)</f>
        <v>中部</v>
      </c>
      <c r="E19" s="33" t="str">
        <f>VLOOKUP(E$2,'3000'!$AB$34:$AH$43,6)</f>
        <v>中部</v>
      </c>
      <c r="F19" s="33" t="str">
        <f>VLOOKUP(F$2,'3000'!$AB$34:$AH$43,6)</f>
        <v>関西</v>
      </c>
      <c r="G19" s="34" t="str">
        <f>VLOOKUP(G$2,'3000'!$AB$34:$AH$43,6)</f>
        <v>中部</v>
      </c>
      <c r="H19" s="87">
        <f>'3000'!AM35</f>
        <v>8</v>
      </c>
      <c r="I19" s="34">
        <f>'3000'!AN35</f>
        <v>7</v>
      </c>
      <c r="J19" s="34">
        <f>'3000'!AO35</f>
        <v>7</v>
      </c>
      <c r="K19" s="34"/>
      <c r="M19" s="38">
        <f>SUM(H19:J19)</f>
        <v>22</v>
      </c>
    </row>
    <row r="20" spans="1:11" s="41" customFormat="1" ht="17.25">
      <c r="A20" s="45"/>
      <c r="B20" s="46">
        <f>VLOOKUP(B$2,'3000'!$AB$34:$AO$43,7)</f>
        <v>10076</v>
      </c>
      <c r="C20" s="46">
        <f>VLOOKUP(C$2,'3000'!$AB$34:$AO$43,7)</f>
        <v>10126</v>
      </c>
      <c r="D20" s="46">
        <f>VLOOKUP(D$2,'3000'!$AB$34:$AO$43,7)</f>
        <v>10455</v>
      </c>
      <c r="E20" s="46">
        <f>VLOOKUP(E$2,'3000'!$AB$34:$AO$43,7)</f>
        <v>10508</v>
      </c>
      <c r="F20" s="46">
        <f>VLOOKUP(F$2,'3000'!$AB$34:$AO$43,7)</f>
        <v>11392</v>
      </c>
      <c r="G20" s="47">
        <f>VLOOKUP(G$2,'3000'!$AB$34:$AO$43,7)</f>
        <v>11444</v>
      </c>
      <c r="H20" s="47"/>
      <c r="I20" s="47"/>
      <c r="J20" s="47"/>
      <c r="K20" s="47"/>
    </row>
    <row r="21" spans="1:11" ht="17.25">
      <c r="A21" s="3" t="s">
        <v>62</v>
      </c>
      <c r="B21" s="33" t="str">
        <f>VLOOKUP(B$2,'5000'!$AB$9:$AH$29,4)</f>
        <v>中村　純和</v>
      </c>
      <c r="C21" s="33" t="str">
        <f>VLOOKUP(C$2,'5000'!$AB$9:$AH$29,4)</f>
        <v>勝平　拓也</v>
      </c>
      <c r="D21" s="33" t="str">
        <f>VLOOKUP(D$2,'5000'!$AB$9:$AH$29,4)</f>
        <v>近藤　高弘</v>
      </c>
      <c r="E21" s="33" t="str">
        <f>VLOOKUP(E$2,'5000'!$AB$9:$AH$29,4)</f>
        <v>岡島　敏博</v>
      </c>
      <c r="F21" s="33" t="str">
        <f>VLOOKUP(F$2,'5000'!$AB$9:$AH$29,4)</f>
        <v>佐保　了太</v>
      </c>
      <c r="G21" s="34" t="str">
        <f>VLOOKUP(G$2,'5000'!$AB$9:$AH$29,4)</f>
        <v>永延　知也</v>
      </c>
      <c r="H21" s="34"/>
      <c r="I21" s="34"/>
      <c r="J21" s="34"/>
      <c r="K21" s="34"/>
    </row>
    <row r="22" spans="1:13" ht="17.25">
      <c r="A22" s="3"/>
      <c r="B22" s="33" t="str">
        <f>VLOOKUP(B$2,'5000'!$AB$9:$AH$29,6)</f>
        <v>中部</v>
      </c>
      <c r="C22" s="33" t="str">
        <f>VLOOKUP(C$2,'5000'!$AB$9:$AH$29,6)</f>
        <v>関西</v>
      </c>
      <c r="D22" s="33" t="str">
        <f>VLOOKUP(D$2,'5000'!$AB$9:$AH$29,6)</f>
        <v>中部</v>
      </c>
      <c r="E22" s="33" t="str">
        <f>VLOOKUP(E$2,'5000'!$AB$9:$AH$29,6)</f>
        <v>関西</v>
      </c>
      <c r="F22" s="33" t="str">
        <f>VLOOKUP(F$2,'5000'!$AB$9:$AH$29,6)</f>
        <v>関西</v>
      </c>
      <c r="G22" s="34" t="str">
        <f>VLOOKUP(G$2,'5000'!$AB$9:$AH$29,6)</f>
        <v>中部</v>
      </c>
      <c r="H22" s="87">
        <f>'5000'!AM10</f>
        <v>12</v>
      </c>
      <c r="I22" s="34">
        <f>'5000'!AN10</f>
        <v>0</v>
      </c>
      <c r="J22" s="34">
        <f>'5000'!AO10</f>
        <v>10</v>
      </c>
      <c r="K22" s="34"/>
      <c r="M22" s="38">
        <f>SUM(H22:J22)</f>
        <v>22</v>
      </c>
    </row>
    <row r="23" spans="1:11" s="41" customFormat="1" ht="17.25">
      <c r="A23" s="45"/>
      <c r="B23" s="46">
        <f>VLOOKUP(B$2,'5000'!$AB$9:$AP$29,7)</f>
        <v>16233</v>
      </c>
      <c r="C23" s="46">
        <f>VLOOKUP(C$2,'5000'!$AB$9:$AP$29,7)</f>
        <v>16383</v>
      </c>
      <c r="D23" s="46">
        <f>VLOOKUP(D$2,'5000'!$AB$9:$AP$29,7)</f>
        <v>16457</v>
      </c>
      <c r="E23" s="46">
        <f>VLOOKUP(E$2,'5000'!$AB$9:$AP$29,7)</f>
        <v>18316</v>
      </c>
      <c r="F23" s="46">
        <f>VLOOKUP(F$2,'5000'!$AB$9:$AP$29,7)</f>
        <v>19033</v>
      </c>
      <c r="G23" s="47">
        <f>VLOOKUP(G$2,'5000'!$AB$9:$AP$29,7)</f>
        <v>19414</v>
      </c>
      <c r="H23" s="47"/>
      <c r="I23" s="47"/>
      <c r="J23" s="47"/>
      <c r="K23" s="47"/>
    </row>
    <row r="24" spans="1:11" ht="17.25">
      <c r="A24" s="3" t="s">
        <v>81</v>
      </c>
      <c r="B24" s="33" t="str">
        <f>VLOOKUP(B$2,'10000'!$AB$9:$AH$29,4)</f>
        <v>近藤　高弘</v>
      </c>
      <c r="C24" s="33" t="str">
        <f>VLOOKUP(C$2,'10000'!$AB$9:$AH$29,4)</f>
        <v>川合　秀明</v>
      </c>
      <c r="D24" s="33" t="str">
        <f>VLOOKUP(D$2,'10000'!$AB$9:$AH$29,4)</f>
        <v>河原　正治</v>
      </c>
      <c r="E24" s="33" t="str">
        <f>VLOOKUP(E$2,'10000'!$AB$9:$AH$29,4)</f>
        <v>岡島　敏博</v>
      </c>
      <c r="F24" s="33" t="str">
        <f>VLOOKUP(F$2,'10000'!$AB$9:$AH$29,4)</f>
        <v>永延　知也</v>
      </c>
      <c r="G24" s="34">
        <f>VLOOKUP(G$2,'10000'!$AB$9:$AH$29,4)</f>
      </c>
      <c r="H24" s="34"/>
      <c r="I24" s="34"/>
      <c r="J24" s="34"/>
      <c r="K24" s="34"/>
    </row>
    <row r="25" spans="1:13" ht="17.25">
      <c r="A25" s="3"/>
      <c r="B25" s="33" t="str">
        <f>VLOOKUP(B$2,'10000'!$AB$9:$AH$29,6)</f>
        <v>中部</v>
      </c>
      <c r="C25" s="33" t="str">
        <f>VLOOKUP(C$2,'10000'!$AB$9:$AH$29,6)</f>
        <v>北陸</v>
      </c>
      <c r="D25" s="33" t="str">
        <f>VLOOKUP(D$2,'10000'!$AB$9:$AH$29,6)</f>
        <v>関西</v>
      </c>
      <c r="E25" s="33" t="str">
        <f>VLOOKUP(E$2,'10000'!$AB$9:$AH$29,6)</f>
        <v>関西</v>
      </c>
      <c r="F25" s="33" t="str">
        <f>VLOOKUP(F$2,'10000'!$AB$9:$AH$29,6)</f>
        <v>中部</v>
      </c>
      <c r="G25" s="34">
        <f>VLOOKUP(G$2,'10000'!$AB$9:$AH$29,6)</f>
      </c>
      <c r="H25" s="87">
        <f>'10000'!AM10</f>
        <v>9</v>
      </c>
      <c r="I25" s="34">
        <f>'10000'!AN10</f>
        <v>5</v>
      </c>
      <c r="J25" s="34">
        <f>'10000'!AO10</f>
        <v>7</v>
      </c>
      <c r="K25" s="34"/>
      <c r="M25" s="38">
        <f>SUM(H25:J25)</f>
        <v>21</v>
      </c>
    </row>
    <row r="26" spans="1:11" s="41" customFormat="1" ht="17.25">
      <c r="A26" s="45"/>
      <c r="B26" s="46">
        <f>VLOOKUP(B$2,'10000'!$AB$9:$AO$29,7)</f>
        <v>34307</v>
      </c>
      <c r="C26" s="46">
        <f>VLOOKUP(C$2,'10000'!$AB$9:$AO$29,7)</f>
        <v>35444</v>
      </c>
      <c r="D26" s="46">
        <f>VLOOKUP(D$2,'10000'!$AB$9:$AO$29,7)</f>
        <v>37373</v>
      </c>
      <c r="E26" s="46">
        <f>VLOOKUP(E$2,'10000'!$AB$9:$AO$29,7)</f>
        <v>38418</v>
      </c>
      <c r="F26" s="46">
        <f>VLOOKUP(F$2,'10000'!$AB$9:$AO$29,7)</f>
        <v>42335</v>
      </c>
      <c r="G26" s="47">
        <f>VLOOKUP(G$2,'10000'!$AB$9:$AO$29,7)</f>
        <v>0</v>
      </c>
      <c r="H26" s="47"/>
      <c r="I26" s="47"/>
      <c r="J26" s="47"/>
      <c r="K26" s="47"/>
    </row>
    <row r="27" spans="1:11" ht="17.25">
      <c r="A27" s="3" t="s">
        <v>85</v>
      </c>
      <c r="B27" s="33" t="str">
        <f>VLOOKUP(B$2,FIELD!$AB$9:$AH$20,4)</f>
        <v>辻田　剛史</v>
      </c>
      <c r="C27" s="33" t="str">
        <f>VLOOKUP(C$2,FIELD!$AB$9:$AH$20,4)</f>
        <v>原田　実</v>
      </c>
      <c r="D27" s="33" t="str">
        <f>VLOOKUP(D$2,FIELD!$AB$9:$AH$20,4)</f>
        <v>山本　哲也</v>
      </c>
      <c r="E27" s="33" t="str">
        <f>VLOOKUP(E$2,FIELD!$AB$9:$AH$20,4)</f>
        <v>西　正紀</v>
      </c>
      <c r="F27" s="33" t="str">
        <f>VLOOKUP(F$2,FIELD!$AB$9:$AH$20,4)</f>
        <v>徳田　勝大</v>
      </c>
      <c r="G27" s="34" t="str">
        <f>VLOOKUP(G$2,FIELD!$AB$9:$AH$20,4)</f>
        <v>佐々木　亮</v>
      </c>
      <c r="H27" s="34"/>
      <c r="I27" s="34"/>
      <c r="J27" s="34"/>
      <c r="K27" s="34"/>
    </row>
    <row r="28" spans="1:13" ht="17.25">
      <c r="A28" s="3"/>
      <c r="B28" s="33" t="str">
        <f>VLOOKUP(B$2,FIELD!$AB$9:$AH$20,6)</f>
        <v>中部</v>
      </c>
      <c r="C28" s="33" t="str">
        <f>VLOOKUP(C$2,FIELD!$AB$9:$AH$20,6)</f>
        <v>関西</v>
      </c>
      <c r="D28" s="33" t="str">
        <f>VLOOKUP(D$2,FIELD!$AB$9:$AH$20,6)</f>
        <v>北陸</v>
      </c>
      <c r="E28" s="33" t="str">
        <f>VLOOKUP(E$2,FIELD!$AB$9:$AH$20,6)</f>
        <v>中部</v>
      </c>
      <c r="F28" s="33" t="str">
        <f>VLOOKUP(F$2,FIELD!$AB$9:$AH$20,6)</f>
        <v>北陸</v>
      </c>
      <c r="G28" s="34" t="str">
        <f>VLOOKUP(G$2,FIELD!$AB$9:$AH$20,6)</f>
        <v>関西</v>
      </c>
      <c r="H28" s="87">
        <f>FIELD!AM10</f>
        <v>10</v>
      </c>
      <c r="I28" s="34">
        <f>FIELD!AN10</f>
        <v>6</v>
      </c>
      <c r="J28" s="34">
        <f>FIELD!AO10</f>
        <v>6</v>
      </c>
      <c r="K28" s="34"/>
      <c r="M28" s="38">
        <f>SUM(H28:J28)</f>
        <v>22</v>
      </c>
    </row>
    <row r="29" spans="1:11" s="40" customFormat="1" ht="17.25">
      <c r="A29" s="48"/>
      <c r="B29" s="49">
        <f>VLOOKUP(B$2,FIELD!$AB$9:$AO$20,7)</f>
        <v>620</v>
      </c>
      <c r="C29" s="49">
        <f>VLOOKUP(C$2,FIELD!$AB$9:$AO$20,7)</f>
        <v>592</v>
      </c>
      <c r="D29" s="49">
        <f>VLOOKUP(D$2,FIELD!$AB$9:$AO$20,7)</f>
        <v>588</v>
      </c>
      <c r="E29" s="49">
        <f>VLOOKUP(E$2,FIELD!$AB$9:$AO$20,7)</f>
        <v>580</v>
      </c>
      <c r="F29" s="49">
        <f>VLOOKUP(F$2,FIELD!$AB$9:$AO$20,7)</f>
        <v>522</v>
      </c>
      <c r="G29" s="50">
        <f>VLOOKUP(G$2,FIELD!$AB$9:$AO$20,7)</f>
        <v>518</v>
      </c>
      <c r="H29" s="50"/>
      <c r="I29" s="50"/>
      <c r="J29" s="50"/>
      <c r="K29" s="50"/>
    </row>
    <row r="30" spans="1:11" ht="17.25">
      <c r="A30" s="3" t="s">
        <v>84</v>
      </c>
      <c r="B30" s="33" t="str">
        <f>VLOOKUP(B$2,FIELD!$AB$24:$AH$35,4)</f>
        <v>辻田　剛史</v>
      </c>
      <c r="C30" s="33" t="str">
        <f>VLOOKUP(C$2,FIELD!$AB$24:$AH$35,4)</f>
        <v>佐々木　亮</v>
      </c>
      <c r="D30" s="33" t="str">
        <f>VLOOKUP(D$2,FIELD!$AB$24:$AH$35,4)</f>
        <v>西　正紀</v>
      </c>
      <c r="E30" s="33" t="str">
        <f>VLOOKUP(E$2,FIELD!$AB$24:$AH$35,4)</f>
        <v>山本　哲也</v>
      </c>
      <c r="F30" s="33" t="str">
        <f>VLOOKUP(F$2,FIELD!$AB$24:$AH$35,4)</f>
        <v>三田村 宇泰</v>
      </c>
      <c r="G30" s="34" t="str">
        <f>VLOOKUP(G$2,FIELD!$AB$24:$AH$35,4)</f>
        <v>小瀧　智久</v>
      </c>
      <c r="H30" s="34"/>
      <c r="I30" s="34"/>
      <c r="J30" s="34"/>
      <c r="K30" s="34"/>
    </row>
    <row r="31" spans="1:13" ht="17.25">
      <c r="A31" s="3"/>
      <c r="B31" s="33" t="str">
        <f>VLOOKUP(B$2,FIELD!$AB$24:$AH$35,6)</f>
        <v>中部</v>
      </c>
      <c r="C31" s="33" t="str">
        <f>VLOOKUP(C$2,FIELD!$AB$24:$AH$35,6)</f>
        <v>関西</v>
      </c>
      <c r="D31" s="33" t="str">
        <f>VLOOKUP(D$2,FIELD!$AB$24:$AH$35,6)</f>
        <v>中部</v>
      </c>
      <c r="E31" s="33" t="str">
        <f>VLOOKUP(E$2,FIELD!$AB$24:$AH$35,6)</f>
        <v>北陸</v>
      </c>
      <c r="F31" s="33" t="str">
        <f>VLOOKUP(F$2,FIELD!$AB$24:$AH$35,6)</f>
        <v>北陸</v>
      </c>
      <c r="G31" s="34" t="str">
        <f>VLOOKUP(G$2,FIELD!$AB$24:$AH$35,6)</f>
        <v>北陸</v>
      </c>
      <c r="H31" s="87">
        <f>FIELD!AM25</f>
        <v>11</v>
      </c>
      <c r="I31" s="34">
        <f>FIELD!AN25</f>
        <v>6</v>
      </c>
      <c r="J31" s="34">
        <f>FIELD!AO25</f>
        <v>5</v>
      </c>
      <c r="K31" s="34"/>
      <c r="M31" s="38">
        <f>SUM(H31:J31)</f>
        <v>22</v>
      </c>
    </row>
    <row r="32" spans="1:11" s="40" customFormat="1" ht="17.25">
      <c r="A32" s="48"/>
      <c r="B32" s="49">
        <f>VLOOKUP(B$2,FIELD!$AB$24:$AO$35,7)</f>
        <v>1387</v>
      </c>
      <c r="C32" s="49">
        <f>VLOOKUP(C$2,FIELD!$AB$24:$AO$35,7)</f>
        <v>1225</v>
      </c>
      <c r="D32" s="49">
        <f>VLOOKUP(D$2,FIELD!$AB$24:$AO$35,7)</f>
        <v>1215</v>
      </c>
      <c r="E32" s="49">
        <f>VLOOKUP(E$2,FIELD!$AB$24:$AO$35,7)</f>
        <v>1158</v>
      </c>
      <c r="F32" s="49">
        <f>VLOOKUP(F$2,FIELD!$AB$24:$AO$35,7)</f>
        <v>1142</v>
      </c>
      <c r="G32" s="50">
        <f>VLOOKUP(G$2,FIELD!$AB$24:$AO$35,7)</f>
        <v>1000</v>
      </c>
      <c r="H32" s="50"/>
      <c r="I32" s="50"/>
      <c r="J32" s="50"/>
      <c r="K32" s="50"/>
    </row>
    <row r="33" spans="1:11" ht="17.25">
      <c r="A33" s="3" t="s">
        <v>75</v>
      </c>
      <c r="B33" s="33" t="str">
        <f>VLOOKUP(B$2,FIELD!$AB$39:$AH$50,4)</f>
        <v>福田　修生</v>
      </c>
      <c r="C33" s="33" t="str">
        <f>VLOOKUP(C$2,FIELD!$AB$39:$AH$50,4)</f>
        <v>岡村　忠司</v>
      </c>
      <c r="D33" s="33" t="str">
        <f>VLOOKUP(D$2,FIELD!$AB$39:$AH$50,4)</f>
        <v>鷲塚　利幸</v>
      </c>
      <c r="E33" s="33" t="str">
        <f>VLOOKUP(E$2,FIELD!$AB$39:$AH$50,4)</f>
        <v>木谷　隆典</v>
      </c>
      <c r="F33" s="33" t="str">
        <f>VLOOKUP(F$2,FIELD!$AB$39:$AH$50,4)</f>
        <v>牧野　利幸</v>
      </c>
      <c r="G33" s="34" t="str">
        <f>VLOOKUP(G$2,FIELD!$AB$39:$AH$50,4)</f>
        <v>川崎　淳平</v>
      </c>
      <c r="H33" s="34"/>
      <c r="I33" s="34"/>
      <c r="J33" s="34"/>
      <c r="K33" s="34"/>
    </row>
    <row r="34" spans="1:13" ht="17.25">
      <c r="A34" s="3"/>
      <c r="B34" s="33" t="str">
        <f>VLOOKUP(B$2,FIELD!$AB$39:$AH$50,6)</f>
        <v>北陸</v>
      </c>
      <c r="C34" s="33" t="str">
        <f>VLOOKUP(C$2,FIELD!$AB$39:$AH$50,6)</f>
        <v>中部</v>
      </c>
      <c r="D34" s="33" t="str">
        <f>VLOOKUP(D$2,FIELD!$AB$39:$AH$50,6)</f>
        <v>中部</v>
      </c>
      <c r="E34" s="33" t="str">
        <f>VLOOKUP(E$2,FIELD!$AB$39:$AH$50,6)</f>
        <v>関西</v>
      </c>
      <c r="F34" s="33" t="str">
        <f>VLOOKUP(F$2,FIELD!$AB$39:$AH$50,6)</f>
        <v>中部</v>
      </c>
      <c r="G34" s="34" t="str">
        <f>VLOOKUP(G$2,FIELD!$AB$39:$AH$50,6)</f>
        <v>関西</v>
      </c>
      <c r="H34" s="87">
        <f>FIELD!AM40</f>
        <v>11</v>
      </c>
      <c r="I34" s="34">
        <f>FIELD!AN40</f>
        <v>7</v>
      </c>
      <c r="J34" s="34">
        <f>FIELD!AO40</f>
        <v>4</v>
      </c>
      <c r="K34" s="34"/>
      <c r="M34" s="38">
        <f>SUM(H34:J34)</f>
        <v>22</v>
      </c>
    </row>
    <row r="35" spans="1:11" s="40" customFormat="1" ht="17.25">
      <c r="A35" s="48"/>
      <c r="B35" s="49">
        <f>VLOOKUP(B$2,FIELD!$AB$39:$AO$50,7)</f>
        <v>1108</v>
      </c>
      <c r="C35" s="49">
        <f>VLOOKUP(C$2,FIELD!$AB$39:$AO$50,7)</f>
        <v>890</v>
      </c>
      <c r="D35" s="49">
        <f>VLOOKUP(D$2,FIELD!$AB$39:$AO$50,7)</f>
        <v>831</v>
      </c>
      <c r="E35" s="49">
        <f>VLOOKUP(E$2,FIELD!$AB$39:$AO$50,7)</f>
        <v>779</v>
      </c>
      <c r="F35" s="49">
        <f>VLOOKUP(F$2,FIELD!$AB$39:$AO$50,7)</f>
        <v>728</v>
      </c>
      <c r="G35" s="50">
        <f>VLOOKUP(G$2,FIELD!$AB$39:$AO$50,7)</f>
        <v>712</v>
      </c>
      <c r="H35" s="50"/>
      <c r="I35" s="50"/>
      <c r="J35" s="50"/>
      <c r="K35" s="50"/>
    </row>
    <row r="36" spans="1:11" ht="17.25">
      <c r="A36" s="3" t="s">
        <v>153</v>
      </c>
      <c r="B36" s="33" t="str">
        <f>VLOOKUP(B$2,RELAY!$AP$9:$BF$18,4)</f>
        <v>北陸電力</v>
      </c>
      <c r="C36" s="33" t="str">
        <f>VLOOKUP(C$2,RELAY!$AP$9:$BF$18,4)</f>
        <v>関西電力</v>
      </c>
      <c r="D36" s="33" t="str">
        <f>VLOOKUP(D$2,RELAY!$AP$9:$BF$18,4)</f>
        <v>中部電力</v>
      </c>
      <c r="E36" s="33">
        <f>VLOOKUP(E$2,RELAY!$AP$9:$BF$18,4)</f>
      </c>
      <c r="F36" s="33">
        <f>VLOOKUP(F$2,RELAY!$AP$9:$BF$18,4)</f>
      </c>
      <c r="G36" s="34">
        <f>VLOOKUP(G$2,RELAY!$AP$9:$BF$18,4)</f>
      </c>
      <c r="H36" s="34"/>
      <c r="I36" s="34"/>
      <c r="J36" s="34"/>
      <c r="K36" s="34"/>
    </row>
    <row r="37" spans="1:13" ht="17.25">
      <c r="A37" s="5"/>
      <c r="B37" s="43">
        <f>VLOOKUP(B$2,RELAY!$AP$9:$BF$18,10)</f>
        <v>462</v>
      </c>
      <c r="C37" s="43">
        <f>VLOOKUP(C$2,RELAY!$AP$9:$BF$18,10)</f>
        <v>490</v>
      </c>
      <c r="D37" s="43">
        <f>VLOOKUP(D$2,RELAY!$AP$9:$BF$18,10)</f>
        <v>491</v>
      </c>
      <c r="E37" s="43">
        <f>VLOOKUP(E$2,RELAY!$AP$9:$BF$18,10)</f>
        <v>0</v>
      </c>
      <c r="F37" s="43">
        <f>VLOOKUP(F$2,RELAY!$AP$9:$BF$18,10)</f>
        <v>0</v>
      </c>
      <c r="G37" s="44">
        <f>VLOOKUP(G$2,RELAY!$AP$9:$BF$18,10)</f>
        <v>0</v>
      </c>
      <c r="H37" s="88">
        <f>RELAY!BE10</f>
        <v>4</v>
      </c>
      <c r="I37" s="88">
        <f>RELAY!BF10</f>
        <v>7</v>
      </c>
      <c r="J37" s="88">
        <f>RELAY!BG10</f>
        <v>5</v>
      </c>
      <c r="K37" s="36"/>
      <c r="M37" s="38">
        <f>SUM(H37:J37)</f>
        <v>16</v>
      </c>
    </row>
    <row r="38" spans="1:11" ht="17.25">
      <c r="A38" s="3" t="s">
        <v>155</v>
      </c>
      <c r="B38" s="33" t="str">
        <f>VLOOKUP(B$2,RELAY!$AP$23:$BF$32,4)</f>
        <v>北陸電力</v>
      </c>
      <c r="C38" s="33" t="str">
        <f>VLOOKUP(C$2,RELAY!$AP$23:$BF$32,4)</f>
        <v>中部電力</v>
      </c>
      <c r="D38" s="33" t="str">
        <f>VLOOKUP(D$2,RELAY!$AP$23:$BF$32,4)</f>
        <v>関西電力</v>
      </c>
      <c r="E38" s="33">
        <f>VLOOKUP(E$2,RELAY!$AP$23:$BF$32,4)</f>
      </c>
      <c r="F38" s="33">
        <f>VLOOKUP(F$2,RELAY!$AP$23:$BF$32,4)</f>
      </c>
      <c r="G38" s="34">
        <f>VLOOKUP(G$2,RELAY!$AP$23:$BF$32,4)</f>
      </c>
      <c r="H38" s="34"/>
      <c r="I38" s="34"/>
      <c r="J38" s="34"/>
      <c r="K38" s="34"/>
    </row>
    <row r="39" spans="1:13" s="41" customFormat="1" ht="17.25">
      <c r="A39" s="45"/>
      <c r="B39" s="46">
        <f>VLOOKUP(B$2,RELAY!$AP$23:$BF$32,10)</f>
        <v>3469</v>
      </c>
      <c r="C39" s="46">
        <f>VLOOKUP(C$2,RELAY!$AP$23:$BF$32,10)</f>
        <v>3554</v>
      </c>
      <c r="D39" s="46">
        <f>VLOOKUP(D$2,RELAY!$AP$23:$BF$32,10)</f>
        <v>3575</v>
      </c>
      <c r="E39" s="46">
        <f>VLOOKUP(E$2,RELAY!$AP$23:$BF$32,10)</f>
        <v>0</v>
      </c>
      <c r="F39" s="46">
        <f>VLOOKUP(F$2,RELAY!$AP$23:$BF$32,10)</f>
        <v>0</v>
      </c>
      <c r="G39" s="47">
        <f>VLOOKUP(G$2,RELAY!$AP$23:$BF$32,10)</f>
        <v>0</v>
      </c>
      <c r="H39" s="88">
        <f>RELAY!BE24</f>
        <v>5</v>
      </c>
      <c r="I39" s="88">
        <f>RELAY!BF24</f>
        <v>7</v>
      </c>
      <c r="J39" s="88">
        <f>RELAY!BG24</f>
        <v>4</v>
      </c>
      <c r="K39" s="47"/>
      <c r="M39" s="38">
        <f>SUM(H39:J39)</f>
        <v>16</v>
      </c>
    </row>
    <row r="40" spans="1:11" ht="17.25">
      <c r="A40" s="3" t="s">
        <v>45</v>
      </c>
      <c r="B40" s="34" t="str">
        <f>VLOOKUP(B$43,'総合得点'!$A$3:$Q$8,2)</f>
        <v>中部</v>
      </c>
      <c r="C40" s="34" t="str">
        <f>VLOOKUP(C$43,'総合得点'!$A$3:$Q$8,2)</f>
        <v>北陸</v>
      </c>
      <c r="D40" s="34" t="str">
        <f>VLOOKUP(D$43,'総合得点'!$A$3:$Q$8,2)</f>
        <v>関西</v>
      </c>
      <c r="E40" s="34">
        <f>VLOOKUP(E$43,'総合得点'!$A$3:$Q$8,2)</f>
      </c>
      <c r="F40" s="34" t="e">
        <f>VLOOKUP(F$43,'総合得点'!$A$3:$Q$8,2)</f>
        <v>#VALUE!</v>
      </c>
      <c r="G40" s="34">
        <f>VLOOKUP(G$43,'総合得点'!$A$3:$Q$8,2)</f>
      </c>
      <c r="H40" s="34"/>
      <c r="I40" s="34"/>
      <c r="J40" s="34"/>
      <c r="K40" s="34"/>
    </row>
    <row r="41" spans="1:13" ht="17.25">
      <c r="A41" s="5"/>
      <c r="B41" s="36">
        <f>VLOOKUP(B$43,'総合得点'!$A$3:$Q$8,16)</f>
        <v>99</v>
      </c>
      <c r="C41" s="36">
        <f>VLOOKUP(C$43,'総合得点'!$A$3:$Q$8,16)</f>
        <v>92</v>
      </c>
      <c r="D41" s="36">
        <f>VLOOKUP(D$43,'総合得点'!$A$3:$Q$8,16)</f>
        <v>81</v>
      </c>
      <c r="E41" s="36">
        <f>VLOOKUP(E$43,'総合得点'!$A$3:$Q$8,16)</f>
        <v>0</v>
      </c>
      <c r="F41" s="36" t="e">
        <f>VLOOKUP(F$43,'総合得点'!$A$3:$Q$8,16)</f>
        <v>#VALUE!</v>
      </c>
      <c r="G41" s="36">
        <f>VLOOKUP(G$43,'総合得点'!$A$3:$Q$8,16)</f>
        <v>0</v>
      </c>
      <c r="H41" s="89">
        <f>SUM(H4:H39)</f>
        <v>99</v>
      </c>
      <c r="I41" s="36">
        <f>SUM(I4:I39)</f>
        <v>92</v>
      </c>
      <c r="J41" s="36">
        <f>SUM(J4:J39)</f>
        <v>81</v>
      </c>
      <c r="K41" s="36"/>
      <c r="M41" s="38">
        <f>SUM(H41:J41)</f>
        <v>272</v>
      </c>
    </row>
    <row r="43" spans="2:10" ht="17.25">
      <c r="B43" s="20" t="str">
        <f aca="true" t="shared" si="0" ref="B43:G43">FIXED(B2,0,TRUE)</f>
        <v>1</v>
      </c>
      <c r="C43" s="20" t="str">
        <f t="shared" si="0"/>
        <v>2</v>
      </c>
      <c r="D43" s="20" t="str">
        <f t="shared" si="0"/>
        <v>3</v>
      </c>
      <c r="E43" s="20" t="str">
        <f t="shared" si="0"/>
        <v>4</v>
      </c>
      <c r="F43" s="20" t="str">
        <f t="shared" si="0"/>
        <v>5</v>
      </c>
      <c r="G43" s="20" t="str">
        <f t="shared" si="0"/>
        <v>6</v>
      </c>
      <c r="H43" s="20"/>
      <c r="I43" s="20"/>
      <c r="J43" s="20"/>
    </row>
    <row r="45" spans="2:11" ht="17.25">
      <c r="B45" s="35" t="s">
        <v>183</v>
      </c>
      <c r="K45" s="34" t="s">
        <v>127</v>
      </c>
    </row>
    <row r="46" spans="1:11" ht="17.25">
      <c r="A46" t="s">
        <v>184</v>
      </c>
      <c r="B46" s="35" t="s">
        <v>185</v>
      </c>
      <c r="E46" s="35" t="s">
        <v>186</v>
      </c>
      <c r="K46" s="34" t="s">
        <v>187</v>
      </c>
    </row>
    <row r="47" spans="2:11" ht="17.25">
      <c r="B47" s="35"/>
      <c r="C47" s="35"/>
      <c r="K47" s="36" t="s">
        <v>183</v>
      </c>
    </row>
    <row r="48" ht="17.25">
      <c r="B48" s="35" t="s">
        <v>188</v>
      </c>
    </row>
    <row r="49" spans="1:2" ht="17.25">
      <c r="A49" s="23" t="s">
        <v>40</v>
      </c>
      <c r="B49" t="s">
        <v>189</v>
      </c>
    </row>
    <row r="50" spans="1:6" ht="17.25">
      <c r="A50" s="52" t="s">
        <v>341</v>
      </c>
      <c r="D50" t="s">
        <v>176</v>
      </c>
      <c r="E50" s="15" t="s">
        <v>177</v>
      </c>
      <c r="F50" s="152" t="s">
        <v>342</v>
      </c>
    </row>
    <row r="51" spans="1:11" ht="17.25">
      <c r="A51" s="30" t="s">
        <v>104</v>
      </c>
      <c r="B51" s="31">
        <v>1</v>
      </c>
      <c r="C51" s="31">
        <v>2</v>
      </c>
      <c r="D51" s="31">
        <v>3</v>
      </c>
      <c r="E51" s="31">
        <v>4</v>
      </c>
      <c r="F51" s="31">
        <v>5</v>
      </c>
      <c r="G51" s="32">
        <v>6</v>
      </c>
      <c r="H51" s="32" t="s">
        <v>78</v>
      </c>
      <c r="I51" s="32" t="s">
        <v>67</v>
      </c>
      <c r="J51" s="32" t="s">
        <v>61</v>
      </c>
      <c r="K51" s="32" t="s">
        <v>178</v>
      </c>
    </row>
    <row r="52" spans="1:11" ht="17.25">
      <c r="A52" s="3" t="s">
        <v>63</v>
      </c>
      <c r="B52" s="33" t="s">
        <v>307</v>
      </c>
      <c r="C52" s="33" t="s">
        <v>308</v>
      </c>
      <c r="D52" s="33" t="s">
        <v>309</v>
      </c>
      <c r="E52" s="33" t="s">
        <v>310</v>
      </c>
      <c r="F52" s="33" t="s">
        <v>311</v>
      </c>
      <c r="G52" s="34" t="s">
        <v>312</v>
      </c>
      <c r="H52" s="34"/>
      <c r="I52" s="34"/>
      <c r="J52" s="34"/>
      <c r="K52" s="34"/>
    </row>
    <row r="53" spans="1:11" ht="17.25">
      <c r="A53" s="3"/>
      <c r="B53" s="33" t="s">
        <v>67</v>
      </c>
      <c r="C53" s="33" t="s">
        <v>67</v>
      </c>
      <c r="D53" s="33" t="s">
        <v>78</v>
      </c>
      <c r="E53" s="33" t="s">
        <v>67</v>
      </c>
      <c r="F53" s="33" t="s">
        <v>61</v>
      </c>
      <c r="G53" s="34" t="s">
        <v>61</v>
      </c>
      <c r="H53" s="87">
        <v>4</v>
      </c>
      <c r="I53" s="34">
        <v>15</v>
      </c>
      <c r="J53" s="34">
        <v>3</v>
      </c>
      <c r="K53" s="34"/>
    </row>
    <row r="54" spans="1:11" ht="17.25">
      <c r="A54" s="5"/>
      <c r="B54" s="43">
        <v>115</v>
      </c>
      <c r="C54" s="43">
        <v>121</v>
      </c>
      <c r="D54" s="43">
        <v>121</v>
      </c>
      <c r="E54" s="43">
        <v>124</v>
      </c>
      <c r="F54" s="43">
        <v>128</v>
      </c>
      <c r="G54" s="44">
        <v>128</v>
      </c>
      <c r="H54" s="44"/>
      <c r="I54" s="44"/>
      <c r="J54" s="44"/>
      <c r="K54" s="36"/>
    </row>
    <row r="55" spans="1:11" ht="17.25">
      <c r="A55" s="71" t="s">
        <v>179</v>
      </c>
      <c r="B55" s="33" t="s">
        <v>315</v>
      </c>
      <c r="C55" s="33" t="s">
        <v>229</v>
      </c>
      <c r="D55" s="33" t="s">
        <v>316</v>
      </c>
      <c r="E55" s="33" t="s">
        <v>317</v>
      </c>
      <c r="F55" s="33" t="s">
        <v>318</v>
      </c>
      <c r="G55" s="34" t="s">
        <v>228</v>
      </c>
      <c r="H55" s="34"/>
      <c r="I55" s="34"/>
      <c r="J55" s="34"/>
      <c r="K55" s="34"/>
    </row>
    <row r="56" spans="1:11" ht="17.25">
      <c r="A56" s="3"/>
      <c r="B56" s="33" t="s">
        <v>67</v>
      </c>
      <c r="C56" s="33" t="s">
        <v>61</v>
      </c>
      <c r="D56" s="33" t="s">
        <v>61</v>
      </c>
      <c r="E56" s="33" t="s">
        <v>67</v>
      </c>
      <c r="F56" s="33" t="s">
        <v>67</v>
      </c>
      <c r="G56" s="34" t="s">
        <v>61</v>
      </c>
      <c r="H56" s="87">
        <v>0</v>
      </c>
      <c r="I56" s="34">
        <v>12</v>
      </c>
      <c r="J56" s="34">
        <v>10</v>
      </c>
      <c r="K56" s="34"/>
    </row>
    <row r="57" spans="1:11" ht="17.25">
      <c r="A57" s="5"/>
      <c r="B57" s="43">
        <v>117</v>
      </c>
      <c r="C57" s="43">
        <v>121</v>
      </c>
      <c r="D57" s="43">
        <v>125</v>
      </c>
      <c r="E57" s="43">
        <v>126</v>
      </c>
      <c r="F57" s="43">
        <v>130</v>
      </c>
      <c r="G57" s="44">
        <v>130</v>
      </c>
      <c r="H57" s="44"/>
      <c r="I57" s="44"/>
      <c r="J57" s="44"/>
      <c r="K57" s="36"/>
    </row>
    <row r="58" spans="1:11" ht="17.25">
      <c r="A58" s="3" t="s">
        <v>76</v>
      </c>
      <c r="B58" s="33" t="s">
        <v>320</v>
      </c>
      <c r="C58" s="33" t="s">
        <v>321</v>
      </c>
      <c r="D58" s="33" t="s">
        <v>232</v>
      </c>
      <c r="E58" s="33" t="s">
        <v>322</v>
      </c>
      <c r="F58" s="33" t="s">
        <v>323</v>
      </c>
      <c r="G58" s="34" t="s">
        <v>59</v>
      </c>
      <c r="H58" s="34"/>
      <c r="I58" s="34"/>
      <c r="J58" s="34"/>
      <c r="K58" s="34"/>
    </row>
    <row r="59" spans="1:11" ht="17.25">
      <c r="A59" s="3"/>
      <c r="B59" s="33" t="s">
        <v>78</v>
      </c>
      <c r="C59" s="33" t="s">
        <v>61</v>
      </c>
      <c r="D59" s="33" t="s">
        <v>78</v>
      </c>
      <c r="E59" s="33" t="s">
        <v>61</v>
      </c>
      <c r="F59" s="33" t="s">
        <v>67</v>
      </c>
      <c r="G59" s="34" t="s">
        <v>59</v>
      </c>
      <c r="H59" s="87">
        <v>11</v>
      </c>
      <c r="I59" s="34">
        <v>2</v>
      </c>
      <c r="J59" s="34">
        <v>8</v>
      </c>
      <c r="K59" s="34"/>
    </row>
    <row r="60" spans="1:11" ht="17.25">
      <c r="A60" s="45"/>
      <c r="B60" s="46">
        <v>4249</v>
      </c>
      <c r="C60" s="46">
        <v>4252</v>
      </c>
      <c r="D60" s="46">
        <v>4401</v>
      </c>
      <c r="E60" s="46">
        <v>4474</v>
      </c>
      <c r="F60" s="46">
        <v>5023</v>
      </c>
      <c r="G60" s="47"/>
      <c r="H60" s="47"/>
      <c r="I60" s="47"/>
      <c r="J60" s="47"/>
      <c r="K60" s="47"/>
    </row>
    <row r="61" spans="1:11" ht="17.25">
      <c r="A61" s="3" t="s">
        <v>180</v>
      </c>
      <c r="B61" s="33" t="s">
        <v>324</v>
      </c>
      <c r="C61" s="33" t="s">
        <v>235</v>
      </c>
      <c r="D61" s="33" t="s">
        <v>234</v>
      </c>
      <c r="E61" s="33" t="s">
        <v>325</v>
      </c>
      <c r="F61" s="33" t="s">
        <v>236</v>
      </c>
      <c r="G61" s="34" t="s">
        <v>237</v>
      </c>
      <c r="H61" s="34"/>
      <c r="I61" s="34"/>
      <c r="J61" s="34"/>
      <c r="K61" s="34"/>
    </row>
    <row r="62" spans="1:11" ht="17.25">
      <c r="A62" s="3"/>
      <c r="B62" s="33" t="s">
        <v>67</v>
      </c>
      <c r="C62" s="33" t="s">
        <v>78</v>
      </c>
      <c r="D62" s="33" t="s">
        <v>61</v>
      </c>
      <c r="E62" s="33" t="s">
        <v>67</v>
      </c>
      <c r="F62" s="33" t="s">
        <v>78</v>
      </c>
      <c r="G62" s="34" t="s">
        <v>78</v>
      </c>
      <c r="H62" s="87">
        <v>8</v>
      </c>
      <c r="I62" s="34">
        <v>10</v>
      </c>
      <c r="J62" s="34">
        <v>4</v>
      </c>
      <c r="K62" s="34"/>
    </row>
    <row r="63" spans="1:11" ht="17.25">
      <c r="A63" s="45"/>
      <c r="B63" s="46">
        <v>4393</v>
      </c>
      <c r="C63" s="46">
        <v>4401</v>
      </c>
      <c r="D63" s="46">
        <v>4430</v>
      </c>
      <c r="E63" s="46">
        <v>4461</v>
      </c>
      <c r="F63" s="46">
        <v>4540</v>
      </c>
      <c r="G63" s="47">
        <v>5047</v>
      </c>
      <c r="H63" s="47"/>
      <c r="I63" s="47"/>
      <c r="J63" s="47"/>
      <c r="K63" s="47"/>
    </row>
    <row r="64" spans="1:11" ht="17.25">
      <c r="A64" s="3" t="s">
        <v>181</v>
      </c>
      <c r="B64" s="33" t="s">
        <v>233</v>
      </c>
      <c r="C64" s="33" t="s">
        <v>328</v>
      </c>
      <c r="D64" s="33" t="s">
        <v>232</v>
      </c>
      <c r="E64" s="33" t="s">
        <v>329</v>
      </c>
      <c r="F64" s="33" t="s">
        <v>236</v>
      </c>
      <c r="G64" s="34" t="s">
        <v>330</v>
      </c>
      <c r="H64" s="34"/>
      <c r="I64" s="34"/>
      <c r="J64" s="34"/>
      <c r="K64" s="34"/>
    </row>
    <row r="65" spans="1:11" ht="17.25">
      <c r="A65" s="3"/>
      <c r="B65" s="33" t="s">
        <v>61</v>
      </c>
      <c r="C65" s="33" t="s">
        <v>67</v>
      </c>
      <c r="D65" s="33" t="s">
        <v>78</v>
      </c>
      <c r="E65" s="33" t="s">
        <v>67</v>
      </c>
      <c r="F65" s="33" t="s">
        <v>78</v>
      </c>
      <c r="G65" s="34" t="s">
        <v>61</v>
      </c>
      <c r="H65" s="87">
        <v>6</v>
      </c>
      <c r="I65" s="34">
        <v>8</v>
      </c>
      <c r="J65" s="34">
        <v>8</v>
      </c>
      <c r="K65" s="34"/>
    </row>
    <row r="66" spans="1:11" ht="17.25">
      <c r="A66" s="45"/>
      <c r="B66" s="46">
        <v>9471</v>
      </c>
      <c r="C66" s="46">
        <v>9579</v>
      </c>
      <c r="D66" s="46">
        <v>10046</v>
      </c>
      <c r="E66" s="46">
        <v>10156</v>
      </c>
      <c r="F66" s="46">
        <v>10479</v>
      </c>
      <c r="G66" s="47">
        <v>10483</v>
      </c>
      <c r="H66" s="47"/>
      <c r="I66" s="47"/>
      <c r="J66" s="47"/>
      <c r="K66" s="47"/>
    </row>
    <row r="67" spans="1:11" ht="17.25">
      <c r="A67" s="3" t="s">
        <v>182</v>
      </c>
      <c r="B67" s="33" t="s">
        <v>324</v>
      </c>
      <c r="C67" s="33" t="s">
        <v>234</v>
      </c>
      <c r="D67" s="33" t="s">
        <v>235</v>
      </c>
      <c r="E67" s="33" t="s">
        <v>237</v>
      </c>
      <c r="F67" s="33" t="s">
        <v>327</v>
      </c>
      <c r="G67" s="34" t="s">
        <v>83</v>
      </c>
      <c r="H67" s="34"/>
      <c r="I67" s="34"/>
      <c r="J67" s="34"/>
      <c r="K67" s="34"/>
    </row>
    <row r="68" spans="1:11" ht="17.25">
      <c r="A68" s="3"/>
      <c r="B68" s="33" t="s">
        <v>67</v>
      </c>
      <c r="C68" s="33" t="s">
        <v>61</v>
      </c>
      <c r="D68" s="33" t="s">
        <v>78</v>
      </c>
      <c r="E68" s="33" t="s">
        <v>78</v>
      </c>
      <c r="F68" s="33" t="s">
        <v>61</v>
      </c>
      <c r="G68" s="34" t="s">
        <v>78</v>
      </c>
      <c r="H68" s="87">
        <v>8</v>
      </c>
      <c r="I68" s="34">
        <v>7</v>
      </c>
      <c r="J68" s="34">
        <v>7</v>
      </c>
      <c r="K68" s="34"/>
    </row>
    <row r="69" spans="1:11" ht="17.25">
      <c r="A69" s="45"/>
      <c r="B69" s="46">
        <v>10076</v>
      </c>
      <c r="C69" s="46">
        <v>10126</v>
      </c>
      <c r="D69" s="46">
        <v>10455</v>
      </c>
      <c r="E69" s="46">
        <v>10508</v>
      </c>
      <c r="F69" s="46">
        <v>11392</v>
      </c>
      <c r="G69" s="47">
        <v>11444</v>
      </c>
      <c r="H69" s="47"/>
      <c r="I69" s="47"/>
      <c r="J69" s="47"/>
      <c r="K69" s="47"/>
    </row>
    <row r="70" spans="1:11" ht="17.25">
      <c r="A70" s="3" t="s">
        <v>62</v>
      </c>
      <c r="B70" s="33" t="s">
        <v>320</v>
      </c>
      <c r="C70" s="33" t="s">
        <v>321</v>
      </c>
      <c r="D70" s="33" t="s">
        <v>241</v>
      </c>
      <c r="E70" s="33" t="s">
        <v>332</v>
      </c>
      <c r="F70" s="33" t="s">
        <v>322</v>
      </c>
      <c r="G70" s="34" t="s">
        <v>333</v>
      </c>
      <c r="H70" s="34"/>
      <c r="I70" s="34"/>
      <c r="J70" s="34"/>
      <c r="K70" s="34"/>
    </row>
    <row r="71" spans="1:11" ht="17.25">
      <c r="A71" s="3"/>
      <c r="B71" s="33" t="s">
        <v>78</v>
      </c>
      <c r="C71" s="33" t="s">
        <v>61</v>
      </c>
      <c r="D71" s="33" t="s">
        <v>78</v>
      </c>
      <c r="E71" s="33" t="s">
        <v>61</v>
      </c>
      <c r="F71" s="33" t="s">
        <v>61</v>
      </c>
      <c r="G71" s="34" t="s">
        <v>78</v>
      </c>
      <c r="H71" s="87">
        <v>12</v>
      </c>
      <c r="I71" s="34">
        <v>0</v>
      </c>
      <c r="J71" s="34">
        <v>10</v>
      </c>
      <c r="K71" s="34"/>
    </row>
    <row r="72" spans="1:11" ht="17.25">
      <c r="A72" s="45"/>
      <c r="B72" s="46">
        <v>16233</v>
      </c>
      <c r="C72" s="46">
        <v>16383</v>
      </c>
      <c r="D72" s="46">
        <v>16457</v>
      </c>
      <c r="E72" s="46">
        <v>18316</v>
      </c>
      <c r="F72" s="46">
        <v>19033</v>
      </c>
      <c r="G72" s="47">
        <v>19414</v>
      </c>
      <c r="H72" s="47"/>
      <c r="I72" s="47"/>
      <c r="J72" s="47"/>
      <c r="K72" s="47"/>
    </row>
    <row r="73" spans="1:11" ht="17.25">
      <c r="A73" s="3" t="s">
        <v>81</v>
      </c>
      <c r="B73" s="33" t="s">
        <v>241</v>
      </c>
      <c r="C73" s="33" t="s">
        <v>328</v>
      </c>
      <c r="D73" s="33" t="s">
        <v>330</v>
      </c>
      <c r="E73" s="33" t="s">
        <v>332</v>
      </c>
      <c r="F73" s="33" t="s">
        <v>333</v>
      </c>
      <c r="G73" s="34" t="s">
        <v>59</v>
      </c>
      <c r="H73" s="34"/>
      <c r="I73" s="34"/>
      <c r="J73" s="34"/>
      <c r="K73" s="34"/>
    </row>
    <row r="74" spans="1:11" ht="17.25">
      <c r="A74" s="3"/>
      <c r="B74" s="33" t="s">
        <v>78</v>
      </c>
      <c r="C74" s="33" t="s">
        <v>67</v>
      </c>
      <c r="D74" s="33" t="s">
        <v>61</v>
      </c>
      <c r="E74" s="33" t="s">
        <v>61</v>
      </c>
      <c r="F74" s="33" t="s">
        <v>78</v>
      </c>
      <c r="G74" s="34" t="s">
        <v>59</v>
      </c>
      <c r="H74" s="87">
        <v>9</v>
      </c>
      <c r="I74" s="34">
        <v>5</v>
      </c>
      <c r="J74" s="34">
        <v>7</v>
      </c>
      <c r="K74" s="34"/>
    </row>
    <row r="75" spans="1:11" ht="17.25">
      <c r="A75" s="45"/>
      <c r="B75" s="46">
        <v>34307</v>
      </c>
      <c r="C75" s="46">
        <v>35444</v>
      </c>
      <c r="D75" s="46">
        <v>37373</v>
      </c>
      <c r="E75" s="46">
        <v>38418</v>
      </c>
      <c r="F75" s="46">
        <v>42335</v>
      </c>
      <c r="G75" s="47">
        <v>0</v>
      </c>
      <c r="H75" s="47"/>
      <c r="I75" s="47"/>
      <c r="J75" s="47"/>
      <c r="K75" s="47"/>
    </row>
    <row r="76" spans="1:11" ht="17.25">
      <c r="A76" s="3" t="s">
        <v>85</v>
      </c>
      <c r="B76" s="33" t="s">
        <v>335</v>
      </c>
      <c r="C76" s="33" t="s">
        <v>229</v>
      </c>
      <c r="D76" s="33" t="s">
        <v>243</v>
      </c>
      <c r="E76" s="33" t="s">
        <v>244</v>
      </c>
      <c r="F76" s="33" t="s">
        <v>315</v>
      </c>
      <c r="G76" s="34" t="s">
        <v>336</v>
      </c>
      <c r="H76" s="34"/>
      <c r="I76" s="34"/>
      <c r="J76" s="34"/>
      <c r="K76" s="34"/>
    </row>
    <row r="77" spans="1:11" ht="17.25">
      <c r="A77" s="3"/>
      <c r="B77" s="33" t="s">
        <v>78</v>
      </c>
      <c r="C77" s="33" t="s">
        <v>61</v>
      </c>
      <c r="D77" s="33" t="s">
        <v>67</v>
      </c>
      <c r="E77" s="33" t="s">
        <v>78</v>
      </c>
      <c r="F77" s="33" t="s">
        <v>67</v>
      </c>
      <c r="G77" s="34" t="s">
        <v>61</v>
      </c>
      <c r="H77" s="87">
        <v>10</v>
      </c>
      <c r="I77" s="34">
        <v>6</v>
      </c>
      <c r="J77" s="34">
        <v>6</v>
      </c>
      <c r="K77" s="34"/>
    </row>
    <row r="78" spans="1:11" ht="17.25">
      <c r="A78" s="48"/>
      <c r="B78" s="49">
        <v>620</v>
      </c>
      <c r="C78" s="49">
        <v>592</v>
      </c>
      <c r="D78" s="49">
        <v>588</v>
      </c>
      <c r="E78" s="49">
        <v>580</v>
      </c>
      <c r="F78" s="49">
        <v>522</v>
      </c>
      <c r="G78" s="50">
        <v>518</v>
      </c>
      <c r="H78" s="50"/>
      <c r="I78" s="50"/>
      <c r="J78" s="50"/>
      <c r="K78" s="50"/>
    </row>
    <row r="79" spans="1:11" ht="17.25">
      <c r="A79" s="3" t="s">
        <v>84</v>
      </c>
      <c r="B79" s="33" t="s">
        <v>335</v>
      </c>
      <c r="C79" s="33" t="s">
        <v>336</v>
      </c>
      <c r="D79" s="33" t="s">
        <v>244</v>
      </c>
      <c r="E79" s="33" t="s">
        <v>243</v>
      </c>
      <c r="F79" s="33" t="s">
        <v>308</v>
      </c>
      <c r="G79" s="34" t="s">
        <v>307</v>
      </c>
      <c r="H79" s="34"/>
      <c r="I79" s="34"/>
      <c r="J79" s="34"/>
      <c r="K79" s="34"/>
    </row>
    <row r="80" spans="1:11" ht="17.25">
      <c r="A80" s="3"/>
      <c r="B80" s="33" t="s">
        <v>78</v>
      </c>
      <c r="C80" s="33" t="s">
        <v>61</v>
      </c>
      <c r="D80" s="33" t="s">
        <v>78</v>
      </c>
      <c r="E80" s="33" t="s">
        <v>67</v>
      </c>
      <c r="F80" s="33" t="s">
        <v>67</v>
      </c>
      <c r="G80" s="34" t="s">
        <v>67</v>
      </c>
      <c r="H80" s="87">
        <v>11</v>
      </c>
      <c r="I80" s="34">
        <v>6</v>
      </c>
      <c r="J80" s="34">
        <v>5</v>
      </c>
      <c r="K80" s="34"/>
    </row>
    <row r="81" spans="1:11" ht="17.25">
      <c r="A81" s="48"/>
      <c r="B81" s="49">
        <v>1387</v>
      </c>
      <c r="C81" s="49">
        <v>1225</v>
      </c>
      <c r="D81" s="49">
        <v>1215</v>
      </c>
      <c r="E81" s="49">
        <v>1158</v>
      </c>
      <c r="F81" s="49">
        <v>1142</v>
      </c>
      <c r="G81" s="50">
        <v>1000</v>
      </c>
      <c r="H81" s="50"/>
      <c r="I81" s="50"/>
      <c r="J81" s="50"/>
      <c r="K81" s="50"/>
    </row>
    <row r="82" spans="1:11" ht="17.25">
      <c r="A82" s="3" t="s">
        <v>75</v>
      </c>
      <c r="B82" s="33" t="s">
        <v>74</v>
      </c>
      <c r="C82" s="33" t="s">
        <v>238</v>
      </c>
      <c r="D82" s="33" t="s">
        <v>339</v>
      </c>
      <c r="E82" s="33" t="s">
        <v>230</v>
      </c>
      <c r="F82" s="33" t="s">
        <v>319</v>
      </c>
      <c r="G82" s="34" t="s">
        <v>311</v>
      </c>
      <c r="H82" s="34"/>
      <c r="I82" s="34"/>
      <c r="J82" s="34"/>
      <c r="K82" s="34"/>
    </row>
    <row r="83" spans="1:11" ht="17.25">
      <c r="A83" s="3"/>
      <c r="B83" s="33" t="s">
        <v>67</v>
      </c>
      <c r="C83" s="33" t="s">
        <v>78</v>
      </c>
      <c r="D83" s="33" t="s">
        <v>78</v>
      </c>
      <c r="E83" s="33" t="s">
        <v>61</v>
      </c>
      <c r="F83" s="33" t="s">
        <v>78</v>
      </c>
      <c r="G83" s="34" t="s">
        <v>61</v>
      </c>
      <c r="H83" s="87">
        <v>11</v>
      </c>
      <c r="I83" s="34">
        <v>7</v>
      </c>
      <c r="J83" s="34">
        <v>4</v>
      </c>
      <c r="K83" s="34"/>
    </row>
    <row r="84" spans="1:11" ht="17.25">
      <c r="A84" s="48"/>
      <c r="B84" s="49">
        <v>1108</v>
      </c>
      <c r="C84" s="49">
        <v>890</v>
      </c>
      <c r="D84" s="49">
        <v>831</v>
      </c>
      <c r="E84" s="49">
        <v>779</v>
      </c>
      <c r="F84" s="49">
        <v>728</v>
      </c>
      <c r="G84" s="50">
        <v>712</v>
      </c>
      <c r="H84" s="50"/>
      <c r="I84" s="50"/>
      <c r="J84" s="50"/>
      <c r="K84" s="50"/>
    </row>
    <row r="85" spans="1:11" ht="17.25">
      <c r="A85" s="3" t="s">
        <v>153</v>
      </c>
      <c r="B85" s="33" t="s">
        <v>340</v>
      </c>
      <c r="C85" s="33" t="s">
        <v>159</v>
      </c>
      <c r="D85" s="33" t="s">
        <v>86</v>
      </c>
      <c r="E85" s="33"/>
      <c r="F85" s="33"/>
      <c r="G85" s="34"/>
      <c r="H85" s="34"/>
      <c r="I85" s="34"/>
      <c r="J85" s="34"/>
      <c r="K85" s="34"/>
    </row>
    <row r="86" spans="1:11" ht="17.25">
      <c r="A86" s="5"/>
      <c r="B86" s="43">
        <v>462</v>
      </c>
      <c r="C86" s="43">
        <v>490</v>
      </c>
      <c r="D86" s="43">
        <v>491</v>
      </c>
      <c r="E86" s="43"/>
      <c r="F86" s="43"/>
      <c r="G86" s="44"/>
      <c r="H86" s="88">
        <v>4</v>
      </c>
      <c r="I86" s="88">
        <v>7</v>
      </c>
      <c r="J86" s="88">
        <v>5</v>
      </c>
      <c r="K86" s="36"/>
    </row>
    <row r="87" spans="1:11" ht="17.25">
      <c r="A87" s="3" t="s">
        <v>155</v>
      </c>
      <c r="B87" s="33" t="s">
        <v>340</v>
      </c>
      <c r="C87" s="33" t="s">
        <v>86</v>
      </c>
      <c r="D87" s="33" t="s">
        <v>159</v>
      </c>
      <c r="E87" s="33"/>
      <c r="F87" s="33"/>
      <c r="G87" s="34"/>
      <c r="H87" s="34"/>
      <c r="I87" s="34"/>
      <c r="J87" s="34"/>
      <c r="K87" s="34"/>
    </row>
    <row r="88" spans="1:11" ht="17.25">
      <c r="A88" s="45"/>
      <c r="B88" s="46">
        <v>3469</v>
      </c>
      <c r="C88" s="46">
        <v>3554</v>
      </c>
      <c r="D88" s="46">
        <v>3575</v>
      </c>
      <c r="E88" s="46"/>
      <c r="F88" s="46"/>
      <c r="G88" s="47"/>
      <c r="H88" s="88">
        <v>5</v>
      </c>
      <c r="I88" s="88">
        <v>7</v>
      </c>
      <c r="J88" s="88">
        <v>4</v>
      </c>
      <c r="K88" s="47"/>
    </row>
    <row r="89" spans="1:11" ht="17.25">
      <c r="A89" s="3" t="s">
        <v>45</v>
      </c>
      <c r="B89" s="34" t="s">
        <v>78</v>
      </c>
      <c r="C89" s="34" t="s">
        <v>67</v>
      </c>
      <c r="D89" s="34" t="s">
        <v>61</v>
      </c>
      <c r="E89" s="34"/>
      <c r="F89" s="34"/>
      <c r="G89" s="34"/>
      <c r="H89" s="34"/>
      <c r="I89" s="34"/>
      <c r="J89" s="34"/>
      <c r="K89" s="34"/>
    </row>
    <row r="90" spans="1:11" ht="17.25">
      <c r="A90" s="5"/>
      <c r="B90" s="36">
        <v>99</v>
      </c>
      <c r="C90" s="36">
        <v>92</v>
      </c>
      <c r="D90" s="36">
        <v>81</v>
      </c>
      <c r="E90" s="36"/>
      <c r="F90" s="36"/>
      <c r="G90" s="36"/>
      <c r="H90" s="89">
        <v>99</v>
      </c>
      <c r="I90" s="36">
        <v>92</v>
      </c>
      <c r="J90" s="36">
        <v>81</v>
      </c>
      <c r="K90" s="36"/>
    </row>
  </sheetData>
  <printOptions/>
  <pageMargins left="0.867" right="0.5" top="0.867" bottom="0.5" header="0.512" footer="0.512"/>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S162"/>
  <sheetViews>
    <sheetView defaultGridColor="0" zoomScale="67" zoomScaleNormal="67" colorId="22" workbookViewId="0" topLeftCell="B75">
      <selection activeCell="G66" sqref="G66"/>
    </sheetView>
  </sheetViews>
  <sheetFormatPr defaultColWidth="5.66015625" defaultRowHeight="18"/>
  <cols>
    <col min="1" max="1" width="7.66015625" style="0" customWidth="1"/>
    <col min="2" max="2" width="8.66015625" style="0" customWidth="1"/>
    <col min="3" max="3" width="13.66015625" style="0" customWidth="1"/>
    <col min="4" max="4" width="5.66015625" style="136" customWidth="1"/>
    <col min="12" max="12" width="6.41015625" style="0" customWidth="1"/>
    <col min="19" max="25" width="13.83203125" style="0" customWidth="1"/>
    <col min="26" max="27" width="14.33203125" style="0" customWidth="1"/>
  </cols>
  <sheetData>
    <row r="2" spans="4:5" ht="17.25">
      <c r="D2" s="142" t="s">
        <v>4</v>
      </c>
      <c r="E2" s="2"/>
    </row>
    <row r="3" spans="4:5" ht="17.25">
      <c r="D3" s="143"/>
      <c r="E3" s="4">
        <v>8</v>
      </c>
    </row>
    <row r="4" spans="4:5" ht="17.25">
      <c r="D4" s="143" t="s">
        <v>59</v>
      </c>
      <c r="E4" s="4">
        <v>8</v>
      </c>
    </row>
    <row r="5" spans="4:5" ht="17.25">
      <c r="D5" s="144">
        <v>-10</v>
      </c>
      <c r="E5" s="4">
        <v>9</v>
      </c>
    </row>
    <row r="6" spans="4:5" ht="17.25">
      <c r="D6" s="144">
        <v>1</v>
      </c>
      <c r="E6" s="4">
        <v>1</v>
      </c>
    </row>
    <row r="7" spans="4:5" ht="17.25">
      <c r="D7" s="144">
        <v>30</v>
      </c>
      <c r="E7" s="4">
        <v>2</v>
      </c>
    </row>
    <row r="8" spans="4:5" ht="17.25">
      <c r="D8" s="144">
        <v>40</v>
      </c>
      <c r="E8" s="4">
        <v>3</v>
      </c>
    </row>
    <row r="9" spans="4:5" ht="17.25">
      <c r="D9" s="145">
        <v>45</v>
      </c>
      <c r="E9" s="6">
        <v>4</v>
      </c>
    </row>
    <row r="10" spans="1:6" ht="17.25">
      <c r="A10" s="7"/>
      <c r="B10" s="7"/>
      <c r="C10" s="7"/>
      <c r="D10" s="137"/>
      <c r="E10" s="7"/>
      <c r="F10" s="7"/>
    </row>
    <row r="11" spans="1:6" ht="17.25">
      <c r="A11" s="68"/>
      <c r="B11" s="69"/>
      <c r="D11" s="146"/>
      <c r="E11" s="70"/>
      <c r="F11" s="68"/>
    </row>
    <row r="12" spans="2:5" ht="17.25">
      <c r="B12" s="1" t="s">
        <v>9</v>
      </c>
      <c r="C12" s="1" t="s">
        <v>10</v>
      </c>
      <c r="D12" s="147" t="s">
        <v>11</v>
      </c>
      <c r="E12" s="8" t="s">
        <v>12</v>
      </c>
    </row>
    <row r="13" spans="2:8" ht="17.25">
      <c r="B13" s="9"/>
      <c r="C13" s="51" t="s">
        <v>59</v>
      </c>
      <c r="D13" s="148" t="s">
        <v>59</v>
      </c>
      <c r="E13" s="10" t="s">
        <v>59</v>
      </c>
      <c r="G13" s="10" t="s">
        <v>59</v>
      </c>
      <c r="H13" s="69" t="s">
        <v>60</v>
      </c>
    </row>
    <row r="14" spans="2:6" ht="17.25">
      <c r="B14" s="167">
        <v>501</v>
      </c>
      <c r="C14" s="164" t="s">
        <v>246</v>
      </c>
      <c r="D14" s="168">
        <v>44</v>
      </c>
      <c r="E14" s="167" t="s">
        <v>61</v>
      </c>
      <c r="F14" s="162"/>
    </row>
    <row r="15" spans="2:6" ht="17.25">
      <c r="B15" s="167">
        <v>502</v>
      </c>
      <c r="C15" s="165" t="s">
        <v>305</v>
      </c>
      <c r="D15" s="169">
        <v>45</v>
      </c>
      <c r="E15" s="167" t="s">
        <v>61</v>
      </c>
      <c r="F15" s="162"/>
    </row>
    <row r="16" spans="2:6" ht="17.25">
      <c r="B16" s="167">
        <v>503</v>
      </c>
      <c r="C16" s="165" t="s">
        <v>247</v>
      </c>
      <c r="D16" s="169">
        <v>30</v>
      </c>
      <c r="E16" s="167" t="s">
        <v>61</v>
      </c>
      <c r="F16" s="162"/>
    </row>
    <row r="17" spans="2:14" ht="17.25">
      <c r="B17" s="167">
        <v>504</v>
      </c>
      <c r="C17" s="165" t="s">
        <v>199</v>
      </c>
      <c r="D17" s="169">
        <v>49</v>
      </c>
      <c r="E17" s="167" t="s">
        <v>61</v>
      </c>
      <c r="F17" s="162"/>
      <c r="H17" s="78"/>
      <c r="I17" s="90"/>
      <c r="J17" s="79"/>
      <c r="K17" s="80"/>
      <c r="L17" s="90"/>
      <c r="M17" s="80"/>
      <c r="N17" s="81"/>
    </row>
    <row r="18" spans="2:19" ht="17.25">
      <c r="B18" s="167">
        <v>505</v>
      </c>
      <c r="C18" s="165" t="s">
        <v>248</v>
      </c>
      <c r="D18" s="169">
        <v>50</v>
      </c>
      <c r="E18" s="167" t="s">
        <v>61</v>
      </c>
      <c r="F18" s="162"/>
      <c r="H18" s="82"/>
      <c r="I18" s="91"/>
      <c r="J18" s="83"/>
      <c r="K18" s="84"/>
      <c r="L18" s="91"/>
      <c r="M18" s="84"/>
      <c r="N18" s="85"/>
      <c r="S18" s="91"/>
    </row>
    <row r="19" spans="2:14" ht="17.25">
      <c r="B19" s="167">
        <v>506</v>
      </c>
      <c r="C19" s="165" t="s">
        <v>249</v>
      </c>
      <c r="D19" s="169">
        <v>34</v>
      </c>
      <c r="E19" s="167" t="s">
        <v>61</v>
      </c>
      <c r="F19" s="85" t="s">
        <v>250</v>
      </c>
      <c r="H19" s="82"/>
      <c r="I19" s="91"/>
      <c r="J19" s="83"/>
      <c r="K19" s="84"/>
      <c r="L19" s="91"/>
      <c r="M19" s="84"/>
      <c r="N19" s="85"/>
    </row>
    <row r="20" spans="2:14" ht="17.25">
      <c r="B20" s="167">
        <v>507</v>
      </c>
      <c r="C20" s="165" t="s">
        <v>251</v>
      </c>
      <c r="D20" s="169">
        <v>22</v>
      </c>
      <c r="E20" s="167" t="s">
        <v>61</v>
      </c>
      <c r="F20" s="162"/>
      <c r="H20" s="82"/>
      <c r="I20" s="91"/>
      <c r="J20" s="83"/>
      <c r="K20" s="84"/>
      <c r="L20" s="91"/>
      <c r="M20" s="84"/>
      <c r="N20" s="85"/>
    </row>
    <row r="21" spans="2:14" ht="17.25">
      <c r="B21" s="167">
        <v>508</v>
      </c>
      <c r="C21" s="165" t="s">
        <v>252</v>
      </c>
      <c r="D21" s="169">
        <v>20</v>
      </c>
      <c r="E21" s="167" t="s">
        <v>61</v>
      </c>
      <c r="F21" s="163" t="s">
        <v>215</v>
      </c>
      <c r="H21" s="82"/>
      <c r="I21" s="91"/>
      <c r="J21" s="83"/>
      <c r="K21" s="84"/>
      <c r="L21" s="91"/>
      <c r="M21" s="84"/>
      <c r="N21" s="85"/>
    </row>
    <row r="22" spans="2:14" ht="17.25">
      <c r="B22" s="167">
        <v>509</v>
      </c>
      <c r="C22" s="165" t="s">
        <v>253</v>
      </c>
      <c r="D22" s="169">
        <v>24</v>
      </c>
      <c r="E22" s="167" t="s">
        <v>61</v>
      </c>
      <c r="F22" s="94" t="s">
        <v>254</v>
      </c>
      <c r="H22" s="82"/>
      <c r="I22" s="84"/>
      <c r="J22" s="83"/>
      <c r="K22" s="84"/>
      <c r="L22" s="84"/>
      <c r="M22" s="84"/>
      <c r="N22" s="85"/>
    </row>
    <row r="23" spans="2:14" ht="17.25">
      <c r="B23" s="167">
        <v>510</v>
      </c>
      <c r="C23" s="165" t="s">
        <v>255</v>
      </c>
      <c r="D23" s="169">
        <v>33</v>
      </c>
      <c r="E23" s="167" t="s">
        <v>61</v>
      </c>
      <c r="F23" s="94" t="s">
        <v>205</v>
      </c>
      <c r="H23" s="82"/>
      <c r="I23" s="91"/>
      <c r="J23" s="83"/>
      <c r="K23" s="84"/>
      <c r="L23" s="91"/>
      <c r="M23" s="84"/>
      <c r="N23" s="85"/>
    </row>
    <row r="24" spans="2:14" ht="17.25">
      <c r="B24" s="167">
        <v>511</v>
      </c>
      <c r="C24" s="165" t="s">
        <v>256</v>
      </c>
      <c r="D24" s="169">
        <v>41</v>
      </c>
      <c r="E24" s="167" t="s">
        <v>61</v>
      </c>
      <c r="F24" s="94" t="s">
        <v>257</v>
      </c>
      <c r="G24" s="98"/>
      <c r="H24" s="82"/>
      <c r="I24" s="91"/>
      <c r="J24" s="83"/>
      <c r="K24" s="84"/>
      <c r="L24" s="91"/>
      <c r="M24" s="84"/>
      <c r="N24" s="85"/>
    </row>
    <row r="25" spans="2:14" ht="17.25">
      <c r="B25" s="167">
        <v>512</v>
      </c>
      <c r="C25" s="165" t="s">
        <v>201</v>
      </c>
      <c r="D25" s="169">
        <v>32</v>
      </c>
      <c r="E25" s="167" t="s">
        <v>61</v>
      </c>
      <c r="F25" s="163" t="s">
        <v>215</v>
      </c>
      <c r="H25" s="82"/>
      <c r="I25" s="91"/>
      <c r="J25" s="83"/>
      <c r="K25" s="84"/>
      <c r="L25" s="91"/>
      <c r="M25" s="84"/>
      <c r="N25" s="93"/>
    </row>
    <row r="26" spans="2:14" ht="17.25">
      <c r="B26" s="167">
        <v>513</v>
      </c>
      <c r="C26" s="165" t="s">
        <v>258</v>
      </c>
      <c r="D26" s="169">
        <v>32</v>
      </c>
      <c r="E26" s="167" t="s">
        <v>61</v>
      </c>
      <c r="F26" s="85" t="s">
        <v>215</v>
      </c>
      <c r="H26" s="82"/>
      <c r="I26" s="91"/>
      <c r="J26" s="83"/>
      <c r="K26" s="84"/>
      <c r="L26" s="91"/>
      <c r="M26" s="84"/>
      <c r="N26" s="93"/>
    </row>
    <row r="27" spans="2:14" ht="17.25">
      <c r="B27" s="167">
        <v>514</v>
      </c>
      <c r="C27" s="165" t="s">
        <v>259</v>
      </c>
      <c r="D27" s="169">
        <v>47</v>
      </c>
      <c r="E27" s="167" t="s">
        <v>61</v>
      </c>
      <c r="F27" s="94" t="s">
        <v>204</v>
      </c>
      <c r="H27" s="82"/>
      <c r="I27" s="91"/>
      <c r="J27" s="83"/>
      <c r="K27" s="84"/>
      <c r="L27" s="91"/>
      <c r="M27" s="84"/>
      <c r="N27" s="94"/>
    </row>
    <row r="28" spans="2:14" ht="17.25">
      <c r="B28" s="167">
        <v>515</v>
      </c>
      <c r="C28" s="165" t="s">
        <v>202</v>
      </c>
      <c r="D28" s="169">
        <v>38</v>
      </c>
      <c r="E28" s="167" t="s">
        <v>61</v>
      </c>
      <c r="F28" s="94" t="s">
        <v>260</v>
      </c>
      <c r="H28" s="82"/>
      <c r="I28" s="91"/>
      <c r="J28" s="83"/>
      <c r="K28" s="84"/>
      <c r="L28" s="91"/>
      <c r="M28" s="84"/>
      <c r="N28" s="85"/>
    </row>
    <row r="29" spans="2:14" ht="17.25">
      <c r="B29" s="167">
        <v>516</v>
      </c>
      <c r="C29" s="165" t="s">
        <v>261</v>
      </c>
      <c r="D29" s="170">
        <v>19</v>
      </c>
      <c r="E29" s="167" t="s">
        <v>61</v>
      </c>
      <c r="F29" s="162"/>
      <c r="H29" s="82"/>
      <c r="I29" s="91"/>
      <c r="J29" s="83"/>
      <c r="K29" s="84"/>
      <c r="L29" s="91"/>
      <c r="M29" s="84"/>
      <c r="N29" s="85"/>
    </row>
    <row r="30" spans="2:14" ht="17.25">
      <c r="B30" s="167">
        <v>517</v>
      </c>
      <c r="C30" s="165" t="s">
        <v>262</v>
      </c>
      <c r="D30" s="171">
        <v>19</v>
      </c>
      <c r="E30" s="167" t="s">
        <v>61</v>
      </c>
      <c r="F30" s="94" t="s">
        <v>211</v>
      </c>
      <c r="H30" s="82"/>
      <c r="I30" s="91"/>
      <c r="J30" s="83"/>
      <c r="K30" s="84"/>
      <c r="L30" s="91"/>
      <c r="M30" s="84"/>
      <c r="N30" s="94"/>
    </row>
    <row r="31" spans="2:14" ht="17.25">
      <c r="B31" s="167">
        <v>518</v>
      </c>
      <c r="C31" s="165" t="s">
        <v>203</v>
      </c>
      <c r="D31" s="169">
        <v>51</v>
      </c>
      <c r="E31" s="167" t="s">
        <v>61</v>
      </c>
      <c r="F31" s="162"/>
      <c r="H31" s="82"/>
      <c r="I31" s="91"/>
      <c r="J31" s="83"/>
      <c r="K31" s="84"/>
      <c r="L31" s="91"/>
      <c r="M31" s="84"/>
      <c r="N31" s="85"/>
    </row>
    <row r="32" spans="2:14" ht="17.25">
      <c r="B32" s="167">
        <v>519</v>
      </c>
      <c r="C32" s="165" t="s">
        <v>263</v>
      </c>
      <c r="D32" s="172">
        <v>21</v>
      </c>
      <c r="E32" s="167" t="s">
        <v>61</v>
      </c>
      <c r="F32" s="94" t="s">
        <v>264</v>
      </c>
      <c r="H32" s="82"/>
      <c r="I32" s="84"/>
      <c r="J32" s="92"/>
      <c r="K32" s="95"/>
      <c r="L32" s="84"/>
      <c r="M32" s="84"/>
      <c r="N32" s="85"/>
    </row>
    <row r="33" spans="2:14" ht="17.25">
      <c r="B33" s="167">
        <v>520</v>
      </c>
      <c r="C33" s="165" t="s">
        <v>200</v>
      </c>
      <c r="D33" s="173">
        <v>33</v>
      </c>
      <c r="E33" s="167" t="s">
        <v>61</v>
      </c>
      <c r="F33" s="162"/>
      <c r="H33" s="82"/>
      <c r="I33" s="91"/>
      <c r="J33" s="83"/>
      <c r="K33" s="84"/>
      <c r="L33" s="84"/>
      <c r="M33" s="84"/>
      <c r="N33" s="85"/>
    </row>
    <row r="34" spans="2:14" ht="17.25">
      <c r="B34" s="167">
        <v>521</v>
      </c>
      <c r="C34" s="174" t="s">
        <v>265</v>
      </c>
      <c r="D34" s="173">
        <v>41</v>
      </c>
      <c r="E34" s="167" t="s">
        <v>61</v>
      </c>
      <c r="F34" s="68"/>
      <c r="H34" s="82"/>
      <c r="I34" s="84"/>
      <c r="J34" s="83"/>
      <c r="K34" s="84"/>
      <c r="L34" s="91"/>
      <c r="M34" s="84"/>
      <c r="N34" s="85"/>
    </row>
    <row r="35" spans="2:6" ht="17.25">
      <c r="B35" s="167">
        <v>522</v>
      </c>
      <c r="C35" s="167"/>
      <c r="D35" s="173"/>
      <c r="E35" s="167" t="s">
        <v>61</v>
      </c>
      <c r="F35" s="68"/>
    </row>
    <row r="36" spans="2:5" ht="17.25">
      <c r="B36" s="167"/>
      <c r="C36" s="167"/>
      <c r="D36" s="173"/>
      <c r="E36" s="167"/>
    </row>
    <row r="37" spans="2:6" ht="17.25">
      <c r="B37" s="167">
        <v>550</v>
      </c>
      <c r="C37" s="175" t="s">
        <v>294</v>
      </c>
      <c r="D37" s="173"/>
      <c r="E37" s="167" t="s">
        <v>61</v>
      </c>
      <c r="F37" t="s">
        <v>65</v>
      </c>
    </row>
    <row r="38" spans="2:6" ht="17.25">
      <c r="B38" s="167">
        <v>560</v>
      </c>
      <c r="C38" s="167" t="s">
        <v>66</v>
      </c>
      <c r="D38" s="173"/>
      <c r="E38" s="167" t="s">
        <v>61</v>
      </c>
      <c r="F38" t="s">
        <v>65</v>
      </c>
    </row>
    <row r="39" spans="2:5" ht="17.25">
      <c r="B39" s="167"/>
      <c r="C39" s="167"/>
      <c r="D39" s="173"/>
      <c r="E39" s="167"/>
    </row>
    <row r="40" spans="2:5" ht="17.25">
      <c r="B40" s="167"/>
      <c r="C40" s="167"/>
      <c r="D40" s="173"/>
      <c r="E40" s="167"/>
    </row>
    <row r="41" spans="2:5" ht="17.25">
      <c r="B41" s="167"/>
      <c r="C41" s="167"/>
      <c r="D41" s="173"/>
      <c r="E41" s="167"/>
    </row>
    <row r="42" spans="2:5" ht="17.25">
      <c r="B42" s="167"/>
      <c r="C42" s="167"/>
      <c r="D42" s="173"/>
      <c r="E42" s="167"/>
    </row>
    <row r="43" spans="2:5" ht="17.25">
      <c r="B43" s="167"/>
      <c r="C43" s="167"/>
      <c r="D43" s="173"/>
      <c r="E43" s="167"/>
    </row>
    <row r="44" spans="2:5" ht="17.25">
      <c r="B44" s="167"/>
      <c r="C44" s="167"/>
      <c r="D44" s="173"/>
      <c r="E44" s="167"/>
    </row>
    <row r="45" spans="2:5" ht="17.25">
      <c r="B45" s="167"/>
      <c r="C45" s="167"/>
      <c r="D45" s="173"/>
      <c r="E45" s="167"/>
    </row>
    <row r="46" spans="2:5" ht="17.25">
      <c r="B46" s="167"/>
      <c r="C46" s="167"/>
      <c r="D46" s="173"/>
      <c r="E46" s="167"/>
    </row>
    <row r="47" spans="2:5" ht="17.25">
      <c r="B47" s="167"/>
      <c r="C47" s="167"/>
      <c r="D47" s="173"/>
      <c r="E47" s="167"/>
    </row>
    <row r="48" spans="2:5" ht="17.25">
      <c r="B48" s="167"/>
      <c r="C48" s="167"/>
      <c r="D48" s="173"/>
      <c r="E48" s="167"/>
    </row>
    <row r="49" spans="2:5" ht="17.25">
      <c r="B49" s="167"/>
      <c r="C49" s="167"/>
      <c r="D49" s="173"/>
      <c r="E49" s="167"/>
    </row>
    <row r="50" spans="2:5" ht="17.25">
      <c r="B50" s="167"/>
      <c r="C50" s="167"/>
      <c r="D50" s="173"/>
      <c r="E50" s="167"/>
    </row>
    <row r="51" spans="2:5" ht="17.25">
      <c r="B51" s="167"/>
      <c r="C51" s="167"/>
      <c r="D51" s="173"/>
      <c r="E51" s="167"/>
    </row>
    <row r="52" spans="2:5" ht="17.25">
      <c r="B52" s="167"/>
      <c r="C52" s="167"/>
      <c r="D52" s="173"/>
      <c r="E52" s="167"/>
    </row>
    <row r="53" spans="2:5" ht="17.25">
      <c r="B53" s="167"/>
      <c r="C53" s="167"/>
      <c r="D53" s="173"/>
      <c r="E53" s="167"/>
    </row>
    <row r="54" spans="2:6" ht="17.25">
      <c r="B54" s="167">
        <v>201</v>
      </c>
      <c r="C54" s="176" t="s">
        <v>295</v>
      </c>
      <c r="D54" s="173">
        <v>52</v>
      </c>
      <c r="E54" s="167" t="s">
        <v>67</v>
      </c>
      <c r="F54" s="98"/>
    </row>
    <row r="55" spans="2:5" ht="17.25">
      <c r="B55" s="167">
        <v>202</v>
      </c>
      <c r="C55" s="176" t="s">
        <v>266</v>
      </c>
      <c r="D55" s="173">
        <v>42</v>
      </c>
      <c r="E55" s="167" t="s">
        <v>67</v>
      </c>
    </row>
    <row r="56" spans="2:5" ht="17.25">
      <c r="B56" s="167">
        <v>203</v>
      </c>
      <c r="C56" s="176" t="s">
        <v>74</v>
      </c>
      <c r="D56" s="173">
        <v>39</v>
      </c>
      <c r="E56" s="167" t="s">
        <v>67</v>
      </c>
    </row>
    <row r="57" spans="2:6" ht="17.25">
      <c r="B57" s="167">
        <v>204</v>
      </c>
      <c r="C57" s="176" t="s">
        <v>296</v>
      </c>
      <c r="D57" s="173">
        <v>37</v>
      </c>
      <c r="E57" s="167" t="s">
        <v>67</v>
      </c>
      <c r="F57" s="98"/>
    </row>
    <row r="58" spans="2:6" ht="17.25">
      <c r="B58" s="167">
        <v>205</v>
      </c>
      <c r="C58" s="176" t="s">
        <v>297</v>
      </c>
      <c r="D58" s="177">
        <v>33</v>
      </c>
      <c r="E58" s="167" t="s">
        <v>67</v>
      </c>
      <c r="F58" s="94" t="s">
        <v>267</v>
      </c>
    </row>
    <row r="59" spans="2:6" ht="17.25">
      <c r="B59" s="167">
        <v>206</v>
      </c>
      <c r="C59" s="176" t="s">
        <v>268</v>
      </c>
      <c r="D59" s="173">
        <v>33</v>
      </c>
      <c r="E59" s="167" t="s">
        <v>67</v>
      </c>
      <c r="F59" s="94" t="s">
        <v>269</v>
      </c>
    </row>
    <row r="60" spans="2:5" ht="17.25">
      <c r="B60" s="167">
        <v>207</v>
      </c>
      <c r="C60" s="176" t="s">
        <v>270</v>
      </c>
      <c r="D60" s="173">
        <v>32</v>
      </c>
      <c r="E60" s="167" t="s">
        <v>67</v>
      </c>
    </row>
    <row r="61" spans="2:6" ht="17.25">
      <c r="B61" s="167">
        <v>208</v>
      </c>
      <c r="C61" s="176" t="s">
        <v>271</v>
      </c>
      <c r="D61" s="173">
        <v>28</v>
      </c>
      <c r="E61" s="167" t="s">
        <v>67</v>
      </c>
      <c r="F61" s="98"/>
    </row>
    <row r="62" spans="2:6" ht="17.25">
      <c r="B62" s="167">
        <v>209</v>
      </c>
      <c r="C62" s="176" t="s">
        <v>298</v>
      </c>
      <c r="D62" s="173">
        <v>27</v>
      </c>
      <c r="E62" s="167" t="s">
        <v>67</v>
      </c>
      <c r="F62" s="94" t="s">
        <v>260</v>
      </c>
    </row>
    <row r="63" spans="2:6" ht="17.25">
      <c r="B63" s="167">
        <v>210</v>
      </c>
      <c r="C63" s="176" t="s">
        <v>299</v>
      </c>
      <c r="D63" s="173">
        <v>26</v>
      </c>
      <c r="E63" s="167" t="s">
        <v>67</v>
      </c>
      <c r="F63" s="94" t="s">
        <v>211</v>
      </c>
    </row>
    <row r="64" spans="2:6" ht="17.25">
      <c r="B64" s="167">
        <v>211</v>
      </c>
      <c r="C64" s="176" t="s">
        <v>300</v>
      </c>
      <c r="D64" s="173">
        <v>40</v>
      </c>
      <c r="E64" s="167" t="s">
        <v>67</v>
      </c>
      <c r="F64" s="98"/>
    </row>
    <row r="65" spans="2:5" ht="17.25">
      <c r="B65" s="167">
        <v>212</v>
      </c>
      <c r="C65" s="176" t="s">
        <v>272</v>
      </c>
      <c r="D65" s="173">
        <v>27</v>
      </c>
      <c r="E65" s="167" t="s">
        <v>67</v>
      </c>
    </row>
    <row r="66" spans="2:5" ht="17.25">
      <c r="B66" s="167">
        <v>213</v>
      </c>
      <c r="C66" s="176" t="s">
        <v>273</v>
      </c>
      <c r="D66" s="173">
        <v>27</v>
      </c>
      <c r="E66" s="167" t="s">
        <v>67</v>
      </c>
    </row>
    <row r="67" spans="2:5" ht="17.25">
      <c r="B67" s="167">
        <v>214</v>
      </c>
      <c r="C67" s="176" t="s">
        <v>274</v>
      </c>
      <c r="D67" s="173">
        <v>21</v>
      </c>
      <c r="E67" s="167" t="s">
        <v>67</v>
      </c>
    </row>
    <row r="68" spans="2:5" ht="17.25">
      <c r="B68" s="167">
        <v>215</v>
      </c>
      <c r="C68" s="176" t="s">
        <v>275</v>
      </c>
      <c r="D68" s="173">
        <v>43</v>
      </c>
      <c r="E68" s="167" t="s">
        <v>67</v>
      </c>
    </row>
    <row r="69" spans="2:5" ht="17.25">
      <c r="B69" s="167">
        <v>216</v>
      </c>
      <c r="C69" s="176" t="s">
        <v>276</v>
      </c>
      <c r="D69" s="173">
        <v>44</v>
      </c>
      <c r="E69" s="167" t="s">
        <v>67</v>
      </c>
    </row>
    <row r="70" spans="2:6" ht="17.25">
      <c r="B70" s="167">
        <v>217</v>
      </c>
      <c r="C70" s="176" t="s">
        <v>301</v>
      </c>
      <c r="D70" s="173">
        <v>29</v>
      </c>
      <c r="E70" s="167" t="s">
        <v>67</v>
      </c>
      <c r="F70" s="94" t="s">
        <v>277</v>
      </c>
    </row>
    <row r="71" spans="2:5" ht="17.25">
      <c r="B71" s="167">
        <v>218</v>
      </c>
      <c r="C71" s="176" t="s">
        <v>278</v>
      </c>
      <c r="D71" s="173">
        <v>28</v>
      </c>
      <c r="E71" s="167" t="s">
        <v>67</v>
      </c>
    </row>
    <row r="72" spans="2:6" ht="17.25">
      <c r="B72" s="167">
        <v>219</v>
      </c>
      <c r="C72" s="176" t="s">
        <v>279</v>
      </c>
      <c r="D72" s="173">
        <v>30</v>
      </c>
      <c r="E72" s="167" t="s">
        <v>67</v>
      </c>
      <c r="F72" s="94" t="s">
        <v>205</v>
      </c>
    </row>
    <row r="73" spans="2:5" ht="17.25">
      <c r="B73" s="167">
        <v>220</v>
      </c>
      <c r="C73" s="176"/>
      <c r="D73" s="173"/>
      <c r="E73" s="167" t="s">
        <v>67</v>
      </c>
    </row>
    <row r="74" spans="2:6" ht="17.25">
      <c r="B74" s="167"/>
      <c r="C74" s="167"/>
      <c r="D74" s="173"/>
      <c r="E74" s="167"/>
      <c r="F74" s="98"/>
    </row>
    <row r="75" spans="2:5" ht="17.25">
      <c r="B75" s="167"/>
      <c r="C75" s="167"/>
      <c r="D75" s="173"/>
      <c r="E75" s="167"/>
    </row>
    <row r="76" spans="2:5" ht="17.25">
      <c r="B76" s="167"/>
      <c r="C76" s="167"/>
      <c r="D76" s="173"/>
      <c r="E76" s="167"/>
    </row>
    <row r="77" spans="2:5" ht="17.25">
      <c r="B77" s="167"/>
      <c r="C77" s="167"/>
      <c r="D77" s="173"/>
      <c r="E77" s="167"/>
    </row>
    <row r="78" spans="2:6" ht="17.25">
      <c r="B78" s="167">
        <v>250</v>
      </c>
      <c r="C78" s="175" t="s">
        <v>302</v>
      </c>
      <c r="D78" s="173"/>
      <c r="E78" s="167" t="s">
        <v>67</v>
      </c>
      <c r="F78" t="s">
        <v>65</v>
      </c>
    </row>
    <row r="79" spans="2:6" ht="17.25">
      <c r="B79" s="167">
        <v>260</v>
      </c>
      <c r="C79" s="167" t="s">
        <v>77</v>
      </c>
      <c r="D79" s="173"/>
      <c r="E79" s="167" t="s">
        <v>67</v>
      </c>
      <c r="F79" t="s">
        <v>65</v>
      </c>
    </row>
    <row r="80" spans="2:5" ht="17.25">
      <c r="B80" s="167"/>
      <c r="C80" s="167"/>
      <c r="D80" s="173"/>
      <c r="E80" s="167"/>
    </row>
    <row r="81" spans="2:5" ht="17.25">
      <c r="B81" s="167"/>
      <c r="C81" s="167"/>
      <c r="D81" s="173"/>
      <c r="E81" s="167"/>
    </row>
    <row r="82" spans="2:5" ht="17.25">
      <c r="B82" s="167"/>
      <c r="C82" s="167"/>
      <c r="D82" s="173"/>
      <c r="E82" s="167"/>
    </row>
    <row r="83" spans="2:5" ht="17.25">
      <c r="B83" s="167"/>
      <c r="C83" s="167"/>
      <c r="D83" s="173"/>
      <c r="E83" s="167"/>
    </row>
    <row r="84" spans="2:5" ht="17.25">
      <c r="B84" s="167"/>
      <c r="C84" s="167"/>
      <c r="D84" s="173"/>
      <c r="E84" s="167"/>
    </row>
    <row r="85" spans="2:5" ht="17.25">
      <c r="B85" s="167"/>
      <c r="C85" s="167"/>
      <c r="D85" s="173"/>
      <c r="E85" s="167"/>
    </row>
    <row r="86" spans="2:5" ht="17.25">
      <c r="B86" s="167"/>
      <c r="C86" s="167"/>
      <c r="D86" s="173"/>
      <c r="E86" s="167"/>
    </row>
    <row r="87" spans="2:5" ht="17.25">
      <c r="B87" s="167"/>
      <c r="C87" s="167"/>
      <c r="D87" s="173"/>
      <c r="E87" s="167"/>
    </row>
    <row r="88" spans="2:5" ht="17.25">
      <c r="B88" s="167"/>
      <c r="C88" s="167"/>
      <c r="D88" s="173"/>
      <c r="E88" s="167"/>
    </row>
    <row r="89" spans="2:5" ht="17.25">
      <c r="B89" s="167"/>
      <c r="C89" s="167"/>
      <c r="D89" s="173"/>
      <c r="E89" s="167"/>
    </row>
    <row r="90" spans="2:5" ht="17.25">
      <c r="B90" s="167"/>
      <c r="C90" s="167"/>
      <c r="D90" s="173"/>
      <c r="E90" s="167"/>
    </row>
    <row r="91" spans="2:6" ht="17.25" customHeight="1">
      <c r="B91" s="167">
        <v>122</v>
      </c>
      <c r="C91" s="164" t="s">
        <v>207</v>
      </c>
      <c r="D91" s="168">
        <v>52</v>
      </c>
      <c r="E91" s="167" t="s">
        <v>78</v>
      </c>
      <c r="F91" s="96"/>
    </row>
    <row r="92" spans="2:6" ht="17.25">
      <c r="B92" s="167">
        <v>123</v>
      </c>
      <c r="C92" s="165" t="s">
        <v>213</v>
      </c>
      <c r="D92" s="169">
        <v>52</v>
      </c>
      <c r="E92" s="167" t="s">
        <v>78</v>
      </c>
      <c r="F92" s="97"/>
    </row>
    <row r="93" spans="2:6" ht="16.5" customHeight="1">
      <c r="B93" s="167">
        <v>124</v>
      </c>
      <c r="C93" s="165" t="s">
        <v>208</v>
      </c>
      <c r="D93" s="169">
        <v>51</v>
      </c>
      <c r="E93" s="167" t="s">
        <v>78</v>
      </c>
      <c r="F93" s="97"/>
    </row>
    <row r="94" spans="2:6" ht="17.25">
      <c r="B94" s="167">
        <v>125</v>
      </c>
      <c r="C94" s="165" t="s">
        <v>209</v>
      </c>
      <c r="D94" s="169">
        <v>50</v>
      </c>
      <c r="E94" s="167" t="s">
        <v>78</v>
      </c>
      <c r="F94" s="97"/>
    </row>
    <row r="95" spans="2:6" ht="17.25">
      <c r="B95" s="167">
        <v>126</v>
      </c>
      <c r="C95" s="165" t="s">
        <v>206</v>
      </c>
      <c r="D95" s="169">
        <v>48</v>
      </c>
      <c r="E95" s="167" t="s">
        <v>78</v>
      </c>
      <c r="F95" s="97"/>
    </row>
    <row r="96" spans="2:6" ht="17.25">
      <c r="B96" s="167">
        <v>127</v>
      </c>
      <c r="C96" s="165" t="s">
        <v>280</v>
      </c>
      <c r="D96" s="169">
        <v>44</v>
      </c>
      <c r="E96" s="167" t="s">
        <v>78</v>
      </c>
      <c r="F96" s="94" t="s">
        <v>214</v>
      </c>
    </row>
    <row r="97" spans="2:6" ht="17.25">
      <c r="B97" s="167">
        <v>128</v>
      </c>
      <c r="C97" s="165" t="s">
        <v>281</v>
      </c>
      <c r="D97" s="169">
        <v>39</v>
      </c>
      <c r="E97" s="167" t="s">
        <v>78</v>
      </c>
      <c r="F97" s="97"/>
    </row>
    <row r="98" spans="2:6" ht="17.25">
      <c r="B98" s="167">
        <v>129</v>
      </c>
      <c r="C98" s="165" t="s">
        <v>210</v>
      </c>
      <c r="D98" s="169">
        <v>31</v>
      </c>
      <c r="E98" s="167" t="s">
        <v>78</v>
      </c>
      <c r="F98" s="97"/>
    </row>
    <row r="99" spans="2:6" ht="17.25">
      <c r="B99" s="167">
        <v>130</v>
      </c>
      <c r="C99" s="165" t="s">
        <v>282</v>
      </c>
      <c r="D99" s="169">
        <v>29</v>
      </c>
      <c r="E99" s="167" t="s">
        <v>78</v>
      </c>
      <c r="F99" s="94" t="s">
        <v>205</v>
      </c>
    </row>
    <row r="100" spans="2:6" ht="17.25">
      <c r="B100" s="167">
        <v>131</v>
      </c>
      <c r="C100" s="165" t="s">
        <v>212</v>
      </c>
      <c r="D100" s="169">
        <v>28</v>
      </c>
      <c r="E100" s="167" t="s">
        <v>78</v>
      </c>
      <c r="F100" s="97"/>
    </row>
    <row r="101" spans="2:6" ht="17.25">
      <c r="B101" s="167">
        <v>132</v>
      </c>
      <c r="C101" s="165" t="s">
        <v>283</v>
      </c>
      <c r="D101" s="169">
        <v>26</v>
      </c>
      <c r="E101" s="167" t="s">
        <v>78</v>
      </c>
      <c r="F101" s="97"/>
    </row>
    <row r="102" spans="2:6" ht="17.25">
      <c r="B102" s="167">
        <v>133</v>
      </c>
      <c r="C102" s="165" t="s">
        <v>284</v>
      </c>
      <c r="D102" s="169">
        <v>26</v>
      </c>
      <c r="E102" s="167" t="s">
        <v>78</v>
      </c>
      <c r="F102" s="97"/>
    </row>
    <row r="103" spans="2:6" ht="17.25">
      <c r="B103" s="167">
        <v>134</v>
      </c>
      <c r="C103" s="165" t="s">
        <v>285</v>
      </c>
      <c r="D103" s="169">
        <v>25</v>
      </c>
      <c r="E103" s="167" t="s">
        <v>78</v>
      </c>
      <c r="F103" s="97"/>
    </row>
    <row r="104" spans="2:6" ht="17.25">
      <c r="B104" s="167">
        <v>135</v>
      </c>
      <c r="C104" s="165" t="s">
        <v>286</v>
      </c>
      <c r="D104" s="169">
        <v>21</v>
      </c>
      <c r="E104" s="167" t="s">
        <v>78</v>
      </c>
      <c r="F104" s="97"/>
    </row>
    <row r="105" spans="2:6" ht="17.25">
      <c r="B105" s="167">
        <v>136</v>
      </c>
      <c r="C105" s="165" t="s">
        <v>287</v>
      </c>
      <c r="D105" s="169">
        <v>20</v>
      </c>
      <c r="E105" s="167" t="s">
        <v>78</v>
      </c>
      <c r="F105" s="94" t="s">
        <v>288</v>
      </c>
    </row>
    <row r="106" spans="2:6" ht="17.25">
      <c r="B106" s="167">
        <v>137</v>
      </c>
      <c r="C106" s="165" t="s">
        <v>289</v>
      </c>
      <c r="D106" s="169">
        <v>19</v>
      </c>
      <c r="E106" s="167" t="s">
        <v>78</v>
      </c>
      <c r="F106" s="97"/>
    </row>
    <row r="107" spans="2:6" ht="17.25">
      <c r="B107" s="167">
        <v>138</v>
      </c>
      <c r="C107" s="165" t="s">
        <v>303</v>
      </c>
      <c r="D107" s="169" t="s">
        <v>304</v>
      </c>
      <c r="E107" s="167" t="s">
        <v>78</v>
      </c>
      <c r="F107" s="97"/>
    </row>
    <row r="108" spans="2:6" ht="17.25">
      <c r="B108" s="167">
        <v>139</v>
      </c>
      <c r="C108" s="165"/>
      <c r="D108" s="169"/>
      <c r="E108" s="167" t="s">
        <v>78</v>
      </c>
      <c r="F108" s="97"/>
    </row>
    <row r="109" spans="2:6" ht="17.25">
      <c r="B109" s="167">
        <v>140</v>
      </c>
      <c r="C109" s="165"/>
      <c r="D109" s="169"/>
      <c r="E109" s="167" t="s">
        <v>78</v>
      </c>
      <c r="F109" s="97"/>
    </row>
    <row r="110" spans="2:6" ht="17.25">
      <c r="B110" s="167"/>
      <c r="C110" s="165"/>
      <c r="D110" s="169"/>
      <c r="E110" s="167"/>
      <c r="F110" s="97"/>
    </row>
    <row r="111" spans="2:6" ht="17.25">
      <c r="B111" s="167"/>
      <c r="C111" s="165"/>
      <c r="D111" s="169"/>
      <c r="E111" s="167"/>
      <c r="F111" s="86"/>
    </row>
    <row r="112" spans="2:6" ht="17.25">
      <c r="B112" s="167"/>
      <c r="C112" s="165"/>
      <c r="D112" s="173"/>
      <c r="E112" s="167"/>
      <c r="F112" s="84"/>
    </row>
    <row r="113" spans="2:6" ht="17.25">
      <c r="B113" s="167"/>
      <c r="C113" s="167"/>
      <c r="D113" s="173"/>
      <c r="E113" s="167"/>
      <c r="F113" s="85"/>
    </row>
    <row r="114" spans="2:6" ht="17.25">
      <c r="B114" s="167"/>
      <c r="C114" s="165"/>
      <c r="D114" s="173"/>
      <c r="E114" s="167" t="s">
        <v>78</v>
      </c>
      <c r="F114" s="166"/>
    </row>
    <row r="115" spans="2:6" ht="17.25">
      <c r="B115" s="167">
        <v>150</v>
      </c>
      <c r="C115" s="167" t="s">
        <v>86</v>
      </c>
      <c r="D115" s="173"/>
      <c r="E115" s="167" t="s">
        <v>78</v>
      </c>
      <c r="F115" t="s">
        <v>65</v>
      </c>
    </row>
    <row r="116" spans="2:5" ht="17.25">
      <c r="B116" s="167"/>
      <c r="C116" s="167"/>
      <c r="D116" s="173"/>
      <c r="E116" s="167"/>
    </row>
    <row r="117" spans="2:5" ht="17.25" customHeight="1">
      <c r="B117" s="167"/>
      <c r="C117" s="167"/>
      <c r="D117" s="173"/>
      <c r="E117" s="167"/>
    </row>
    <row r="118" spans="2:5" ht="17.25">
      <c r="B118" s="167"/>
      <c r="C118" s="167"/>
      <c r="D118" s="173"/>
      <c r="E118" s="167"/>
    </row>
    <row r="119" spans="2:5" ht="27.75" customHeight="1">
      <c r="B119" s="167"/>
      <c r="C119" s="167"/>
      <c r="D119" s="173"/>
      <c r="E119" s="167"/>
    </row>
    <row r="120" spans="2:5" ht="17.25">
      <c r="B120" s="167"/>
      <c r="C120" s="167"/>
      <c r="D120" s="173"/>
      <c r="E120" s="167"/>
    </row>
    <row r="121" spans="2:5" ht="17.25">
      <c r="B121" s="167"/>
      <c r="C121" s="167"/>
      <c r="D121" s="173"/>
      <c r="E121" s="167"/>
    </row>
    <row r="122" spans="2:5" ht="17.25">
      <c r="B122" s="167"/>
      <c r="C122" s="167"/>
      <c r="D122" s="173"/>
      <c r="E122" s="167"/>
    </row>
    <row r="123" spans="2:6" ht="17.25">
      <c r="B123" s="167"/>
      <c r="C123" s="167"/>
      <c r="D123" s="173"/>
      <c r="E123" s="167"/>
      <c r="F123" t="s">
        <v>87</v>
      </c>
    </row>
    <row r="124" spans="2:5" ht="17.25">
      <c r="B124" s="9"/>
      <c r="C124" s="9"/>
      <c r="D124" s="149"/>
      <c r="E124" s="9"/>
    </row>
    <row r="125" spans="2:5" ht="17.25">
      <c r="B125" s="9"/>
      <c r="C125" s="9"/>
      <c r="D125" s="149"/>
      <c r="E125" s="9"/>
    </row>
    <row r="126" spans="2:5" ht="17.25">
      <c r="B126" s="9"/>
      <c r="C126" s="9"/>
      <c r="D126" s="149"/>
      <c r="E126" s="9"/>
    </row>
    <row r="127" spans="2:5" ht="17.25">
      <c r="B127" s="9"/>
      <c r="C127" s="9"/>
      <c r="D127" s="149"/>
      <c r="E127" s="9"/>
    </row>
    <row r="128" spans="2:5" ht="17.25">
      <c r="B128" s="9"/>
      <c r="C128" s="9"/>
      <c r="D128" s="149"/>
      <c r="E128" s="9"/>
    </row>
    <row r="129" spans="2:5" ht="17.25">
      <c r="B129" s="9"/>
      <c r="C129" s="9"/>
      <c r="D129" s="149"/>
      <c r="E129" s="9"/>
    </row>
    <row r="130" spans="2:5" ht="17.25">
      <c r="B130" s="9"/>
      <c r="C130" s="9"/>
      <c r="D130" s="149"/>
      <c r="E130" s="9"/>
    </row>
    <row r="131" spans="2:5" ht="17.25">
      <c r="B131" s="9"/>
      <c r="C131" s="9"/>
      <c r="D131" s="149"/>
      <c r="E131" s="9"/>
    </row>
    <row r="132" spans="2:5" ht="17.25">
      <c r="B132" s="9"/>
      <c r="C132" s="9"/>
      <c r="D132" s="149"/>
      <c r="E132" s="9"/>
    </row>
    <row r="133" spans="2:5" ht="17.25" customHeight="1">
      <c r="B133" s="9"/>
      <c r="C133" s="9"/>
      <c r="D133" s="148"/>
      <c r="E133" s="9"/>
    </row>
    <row r="134" spans="2:5" ht="17.25">
      <c r="B134" s="9"/>
      <c r="C134" s="9"/>
      <c r="D134" s="149"/>
      <c r="E134" s="9"/>
    </row>
    <row r="135" spans="2:5" ht="28.5" customHeight="1">
      <c r="B135" s="9"/>
      <c r="C135" s="9"/>
      <c r="D135" s="149"/>
      <c r="E135" s="9"/>
    </row>
    <row r="136" spans="2:5" ht="17.25">
      <c r="B136" s="9"/>
      <c r="C136" s="9"/>
      <c r="D136" s="149"/>
      <c r="E136" s="9"/>
    </row>
    <row r="137" spans="2:5" ht="17.25">
      <c r="B137" s="9"/>
      <c r="C137" s="9"/>
      <c r="D137" s="149"/>
      <c r="E137" s="9"/>
    </row>
    <row r="138" spans="2:5" ht="17.25">
      <c r="B138" s="9"/>
      <c r="C138" s="9"/>
      <c r="D138" s="149"/>
      <c r="E138" s="9"/>
    </row>
    <row r="139" spans="2:5" ht="28.5" customHeight="1">
      <c r="B139" s="9"/>
      <c r="C139" s="9"/>
      <c r="D139" s="149"/>
      <c r="E139" s="9"/>
    </row>
    <row r="140" spans="2:5" ht="17.25" customHeight="1">
      <c r="B140" s="9"/>
      <c r="C140" s="9"/>
      <c r="D140" s="149"/>
      <c r="E140" s="9"/>
    </row>
    <row r="141" spans="2:5" ht="17.25">
      <c r="B141" s="9"/>
      <c r="C141" s="9"/>
      <c r="D141" s="149"/>
      <c r="E141" s="9"/>
    </row>
    <row r="142" spans="2:5" ht="17.25">
      <c r="B142" s="9"/>
      <c r="C142" s="9"/>
      <c r="D142" s="149"/>
      <c r="E142" s="9"/>
    </row>
    <row r="143" spans="2:5" ht="17.25">
      <c r="B143" s="9"/>
      <c r="C143" s="9"/>
      <c r="D143" s="149"/>
      <c r="E143" s="9"/>
    </row>
    <row r="144" spans="2:5" ht="17.25">
      <c r="B144" s="9"/>
      <c r="C144" s="9"/>
      <c r="D144" s="149"/>
      <c r="E144" s="9"/>
    </row>
    <row r="145" spans="2:5" ht="17.25">
      <c r="B145" s="9"/>
      <c r="C145" s="9"/>
      <c r="D145" s="149"/>
      <c r="E145" s="9"/>
    </row>
    <row r="146" spans="2:5" ht="17.25">
      <c r="B146" s="9"/>
      <c r="C146" s="9"/>
      <c r="D146" s="149"/>
      <c r="E146" s="9"/>
    </row>
    <row r="147" spans="2:5" ht="17.25">
      <c r="B147" s="9"/>
      <c r="C147" s="9"/>
      <c r="D147" s="149"/>
      <c r="E147" s="9"/>
    </row>
    <row r="148" spans="2:5" ht="17.25">
      <c r="B148" s="9"/>
      <c r="C148" s="9"/>
      <c r="D148" s="149"/>
      <c r="E148" s="9"/>
    </row>
    <row r="149" spans="1:6" ht="17.25">
      <c r="A149" s="11"/>
      <c r="F149" s="11"/>
    </row>
    <row r="150" ht="17.25">
      <c r="A150" t="s">
        <v>89</v>
      </c>
    </row>
    <row r="151" spans="2:3" ht="17.25">
      <c r="B151" s="12" t="s">
        <v>59</v>
      </c>
      <c r="C151" s="12" t="s">
        <v>59</v>
      </c>
    </row>
    <row r="152" spans="2:3" ht="17.25">
      <c r="B152" s="12">
        <v>0</v>
      </c>
      <c r="C152" s="12" t="s">
        <v>59</v>
      </c>
    </row>
    <row r="153" spans="2:3" ht="17.25">
      <c r="B153" s="12">
        <v>1</v>
      </c>
      <c r="C153" s="12">
        <v>7</v>
      </c>
    </row>
    <row r="154" spans="2:3" ht="17.25">
      <c r="B154" s="12">
        <v>2</v>
      </c>
      <c r="C154" s="12">
        <v>5</v>
      </c>
    </row>
    <row r="155" spans="2:3" ht="17.25">
      <c r="B155" s="12">
        <v>3</v>
      </c>
      <c r="C155" s="12">
        <v>4</v>
      </c>
    </row>
    <row r="156" spans="2:3" ht="17.25">
      <c r="B156" s="12">
        <v>4</v>
      </c>
      <c r="C156" s="12">
        <v>3</v>
      </c>
    </row>
    <row r="157" spans="2:3" ht="17.25">
      <c r="B157" s="12">
        <v>5</v>
      </c>
      <c r="C157" s="12">
        <v>2</v>
      </c>
    </row>
    <row r="158" spans="2:3" ht="17.25">
      <c r="B158" s="12">
        <v>6</v>
      </c>
      <c r="C158" s="12">
        <v>1</v>
      </c>
    </row>
    <row r="159" spans="2:3" ht="17.25">
      <c r="B159" s="12"/>
      <c r="C159" s="12"/>
    </row>
    <row r="160" spans="2:3" ht="17.25">
      <c r="B160" s="12"/>
      <c r="C160" s="12"/>
    </row>
    <row r="161" spans="2:3" ht="17.25">
      <c r="B161" s="12"/>
      <c r="C161" s="12"/>
    </row>
    <row r="162" spans="2:3" ht="17.25">
      <c r="B162" s="12" t="s">
        <v>90</v>
      </c>
      <c r="C162" s="12" t="s">
        <v>59</v>
      </c>
    </row>
  </sheetData>
  <printOptions/>
  <pageMargins left="0.867" right="0.5" top="0.867" bottom="0.5" header="0.512" footer="0.512"/>
  <pageSetup fitToHeight="1" fitToWidth="1" horizontalDpi="600" verticalDpi="600" orientation="portrait" paperSize="9" scale="29"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AQ114"/>
  <sheetViews>
    <sheetView defaultGridColor="0" zoomScale="75" zoomScaleNormal="75" colorId="22" workbookViewId="0" topLeftCell="J48">
      <selection activeCell="AB96" sqref="AB96:AC96"/>
    </sheetView>
  </sheetViews>
  <sheetFormatPr defaultColWidth="10.66015625" defaultRowHeight="18"/>
  <cols>
    <col min="1" max="1" width="5.66015625" style="37" customWidth="1"/>
    <col min="2" max="2" width="4.66015625" style="37" customWidth="1"/>
    <col min="3" max="3" width="7.66015625" style="37" customWidth="1"/>
    <col min="4" max="4" width="6" style="110" customWidth="1"/>
    <col min="5" max="5" width="13.66015625" style="37" customWidth="1"/>
    <col min="6" max="7" width="5.66015625" style="37" customWidth="1"/>
    <col min="8" max="8" width="5.66015625" style="136" customWidth="1"/>
    <col min="9" max="9" width="6.66015625" style="37" customWidth="1"/>
    <col min="10" max="10" width="4.66015625" style="37" customWidth="1"/>
    <col min="11" max="11" width="12.33203125" style="37" customWidth="1"/>
    <col min="12" max="12" width="10.33203125" style="136" customWidth="1"/>
    <col min="13" max="13" width="3.16015625" style="37" customWidth="1"/>
    <col min="14" max="14" width="8.66015625" style="37" customWidth="1"/>
    <col min="15" max="15" width="4.66015625" style="37" customWidth="1"/>
    <col min="16" max="16" width="5.66015625" style="37" customWidth="1"/>
    <col min="17" max="17" width="7.66015625" style="37" customWidth="1"/>
    <col min="18" max="18" width="5.66015625" style="37" customWidth="1"/>
    <col min="19" max="19" width="4.66015625" style="37" customWidth="1"/>
    <col min="20" max="20" width="8.41015625" style="37" bestFit="1" customWidth="1"/>
    <col min="21" max="22" width="2.66015625" style="37" customWidth="1"/>
    <col min="23" max="23" width="7.66015625" style="37" customWidth="1"/>
    <col min="24" max="24" width="5.66015625" style="37" customWidth="1"/>
    <col min="25" max="25" width="8.66015625" style="37" customWidth="1"/>
    <col min="26" max="26" width="4.66015625" style="37" customWidth="1"/>
    <col min="27" max="27" width="8.66015625" style="37" customWidth="1"/>
    <col min="28" max="30" width="5.66015625" style="37" customWidth="1"/>
    <col min="31" max="31" width="12.58203125" style="37" customWidth="1"/>
    <col min="32" max="32" width="5.66015625" style="37" customWidth="1"/>
    <col min="33" max="33" width="6.66015625" style="37" customWidth="1"/>
    <col min="34" max="34" width="8.33203125" style="37" customWidth="1"/>
    <col min="35" max="36" width="5.66015625" style="37" customWidth="1"/>
    <col min="37" max="37" width="6.66015625" style="37" customWidth="1"/>
    <col min="38" max="39" width="5.66015625" style="37" customWidth="1"/>
    <col min="40" max="40" width="4.66015625" style="37" customWidth="1"/>
    <col min="41" max="16384" width="10.66015625" style="37" customWidth="1"/>
  </cols>
  <sheetData>
    <row r="1" spans="4:39" ht="17.25">
      <c r="D1" s="101" t="s">
        <v>91</v>
      </c>
      <c r="N1" s="33" t="s">
        <v>92</v>
      </c>
      <c r="O1" s="37" t="s">
        <v>93</v>
      </c>
      <c r="P1" s="100" t="s">
        <v>94</v>
      </c>
      <c r="Q1" s="100">
        <v>2.5</v>
      </c>
      <c r="R1" s="37" t="s">
        <v>95</v>
      </c>
      <c r="Z1" s="33" t="s">
        <v>96</v>
      </c>
      <c r="AM1" s="33"/>
    </row>
    <row r="2" spans="3:39" ht="17.25">
      <c r="C2" s="102"/>
      <c r="D2" s="103"/>
      <c r="E2" s="37" t="s">
        <v>97</v>
      </c>
      <c r="N2" s="33"/>
      <c r="P2" s="104">
        <v>101</v>
      </c>
      <c r="Q2" s="104">
        <v>1332</v>
      </c>
      <c r="Z2" s="33"/>
      <c r="AK2" s="37">
        <f>Q2</f>
        <v>1332</v>
      </c>
      <c r="AL2" s="105"/>
      <c r="AM2" s="105"/>
    </row>
    <row r="3" spans="1:40" ht="17.25">
      <c r="A3" s="65"/>
      <c r="B3" s="65"/>
      <c r="C3" s="65"/>
      <c r="D3" s="106"/>
      <c r="E3" s="65"/>
      <c r="F3" s="65"/>
      <c r="G3" s="65"/>
      <c r="H3" s="137"/>
      <c r="I3" s="65"/>
      <c r="J3" s="65"/>
      <c r="K3" s="65"/>
      <c r="L3" s="137"/>
      <c r="M3" s="65"/>
      <c r="N3" s="35"/>
      <c r="O3" s="65"/>
      <c r="P3" s="65"/>
      <c r="Q3" s="65" t="s">
        <v>98</v>
      </c>
      <c r="R3" s="65"/>
      <c r="S3" s="65"/>
      <c r="T3" s="65"/>
      <c r="U3" s="65"/>
      <c r="V3" s="65"/>
      <c r="W3" s="65"/>
      <c r="X3" s="65"/>
      <c r="Y3" s="65"/>
      <c r="Z3" s="107"/>
      <c r="AA3" s="108"/>
      <c r="AB3" s="108"/>
      <c r="AC3" s="108"/>
      <c r="AD3" s="108"/>
      <c r="AE3" s="108"/>
      <c r="AF3" s="108"/>
      <c r="AG3" s="108"/>
      <c r="AH3" s="108"/>
      <c r="AI3" s="108"/>
      <c r="AJ3" s="108"/>
      <c r="AK3" s="108"/>
      <c r="AL3" s="108"/>
      <c r="AM3" s="108"/>
      <c r="AN3" s="109"/>
    </row>
    <row r="4" spans="1:40" ht="17.25">
      <c r="A4" s="37" t="s">
        <v>99</v>
      </c>
      <c r="N4" s="33" t="s">
        <v>100</v>
      </c>
      <c r="Q4" s="37" t="s">
        <v>101</v>
      </c>
      <c r="Y4" s="37" t="s">
        <v>4</v>
      </c>
      <c r="Z4" s="111"/>
      <c r="AE4" s="161">
        <f ca="1">NOW()</f>
        <v>39915.808518171296</v>
      </c>
      <c r="AG4" s="155"/>
      <c r="AH4" s="160">
        <f ca="1">NOW()</f>
        <v>39915.808518171296</v>
      </c>
      <c r="AK4" s="37" t="s">
        <v>102</v>
      </c>
      <c r="AL4" s="105"/>
      <c r="AM4" s="105"/>
      <c r="AN4" s="109"/>
    </row>
    <row r="5" spans="2:40" ht="17.25">
      <c r="B5" s="37" t="s">
        <v>103</v>
      </c>
      <c r="C5" s="105" t="s">
        <v>9</v>
      </c>
      <c r="E5" s="105" t="s">
        <v>10</v>
      </c>
      <c r="F5" s="99" t="s">
        <v>11</v>
      </c>
      <c r="G5" s="99" t="s">
        <v>12</v>
      </c>
      <c r="I5" s="37" t="s">
        <v>104</v>
      </c>
      <c r="K5" s="37" t="s">
        <v>105</v>
      </c>
      <c r="L5" s="138"/>
      <c r="N5" s="33"/>
      <c r="O5" s="37" t="s">
        <v>104</v>
      </c>
      <c r="P5" s="37" t="s">
        <v>9</v>
      </c>
      <c r="Q5" s="37" t="s">
        <v>105</v>
      </c>
      <c r="T5" s="37" t="s">
        <v>106</v>
      </c>
      <c r="V5" s="37" t="s">
        <v>107</v>
      </c>
      <c r="Z5" s="111"/>
      <c r="AB5" s="37" t="s">
        <v>104</v>
      </c>
      <c r="AD5" s="105" t="s">
        <v>9</v>
      </c>
      <c r="AE5" s="105" t="s">
        <v>10</v>
      </c>
      <c r="AF5" s="99" t="s">
        <v>11</v>
      </c>
      <c r="AG5" s="99" t="s">
        <v>12</v>
      </c>
      <c r="AH5" s="37" t="s">
        <v>105</v>
      </c>
      <c r="AI5" s="113"/>
      <c r="AJ5" s="37" t="s">
        <v>89</v>
      </c>
      <c r="AK5" s="105" t="s">
        <v>108</v>
      </c>
      <c r="AL5" s="113" t="s">
        <v>89</v>
      </c>
      <c r="AM5" s="113"/>
      <c r="AN5" s="109"/>
    </row>
    <row r="6" spans="3:40" ht="17.25">
      <c r="C6" s="105"/>
      <c r="E6" s="105"/>
      <c r="F6" s="99"/>
      <c r="G6" s="99"/>
      <c r="K6" s="113"/>
      <c r="L6" s="138"/>
      <c r="N6" s="33"/>
      <c r="Z6" s="111"/>
      <c r="AD6" s="105"/>
      <c r="AE6" s="105"/>
      <c r="AF6" s="99"/>
      <c r="AG6" s="99"/>
      <c r="AI6" s="113"/>
      <c r="AL6" s="113"/>
      <c r="AM6" s="113"/>
      <c r="AN6" s="109"/>
    </row>
    <row r="7" spans="1:40" ht="17.25">
      <c r="A7" s="114" t="s">
        <v>63</v>
      </c>
      <c r="C7" s="37" t="s">
        <v>109</v>
      </c>
      <c r="E7" s="37" t="s">
        <v>110</v>
      </c>
      <c r="G7" s="37" t="s">
        <v>78</v>
      </c>
      <c r="H7" s="57" t="s">
        <v>111</v>
      </c>
      <c r="K7" s="63">
        <f>X7</f>
        <v>109</v>
      </c>
      <c r="L7" s="136" t="s">
        <v>108</v>
      </c>
      <c r="N7" s="33" t="str">
        <f>A7</f>
        <v>100m</v>
      </c>
      <c r="Q7" s="102">
        <v>1090</v>
      </c>
      <c r="T7" s="37">
        <v>1</v>
      </c>
      <c r="W7" s="37">
        <f>IF(Q7=0,9999,IF(T7="0",Q7,9999))</f>
        <v>9999</v>
      </c>
      <c r="X7" s="37">
        <f>ROUNDUP(Q7/10,0)</f>
        <v>109</v>
      </c>
      <c r="Z7" s="111"/>
      <c r="AA7" s="37" t="s">
        <v>63</v>
      </c>
      <c r="AC7" s="37" t="str">
        <f>C7</f>
        <v>大会記録</v>
      </c>
      <c r="AD7" s="21"/>
      <c r="AE7" s="37" t="str">
        <f>E7</f>
        <v>服部　光真</v>
      </c>
      <c r="AG7" s="37" t="str">
        <f>G7</f>
        <v>中部</v>
      </c>
      <c r="AH7" s="63">
        <f>X7</f>
        <v>109</v>
      </c>
      <c r="AI7" s="105"/>
      <c r="AJ7" s="105" t="str">
        <f>H7</f>
        <v>平成10年 第9回</v>
      </c>
      <c r="AN7" s="109"/>
    </row>
    <row r="8" spans="3:40" ht="17.25">
      <c r="C8" s="105"/>
      <c r="E8" s="105"/>
      <c r="F8" s="99"/>
      <c r="G8" s="99"/>
      <c r="I8" s="63"/>
      <c r="J8" s="63"/>
      <c r="K8" s="63"/>
      <c r="L8" s="139"/>
      <c r="N8" s="33"/>
      <c r="Z8" s="111"/>
      <c r="AD8" s="105"/>
      <c r="AE8" s="105"/>
      <c r="AF8" s="99"/>
      <c r="AG8" s="99"/>
      <c r="AI8" s="113" t="s">
        <v>112</v>
      </c>
      <c r="AL8" s="113"/>
      <c r="AM8" s="113"/>
      <c r="AN8" s="109"/>
    </row>
    <row r="9" spans="1:40" ht="17.25">
      <c r="A9" s="37" t="s">
        <v>113</v>
      </c>
      <c r="E9" s="37" t="s">
        <v>59</v>
      </c>
      <c r="F9" s="37" t="s">
        <v>59</v>
      </c>
      <c r="G9" s="37" t="s">
        <v>59</v>
      </c>
      <c r="N9" s="33" t="str">
        <f>A9</f>
        <v>１組</v>
      </c>
      <c r="O9" s="37" t="s">
        <v>28</v>
      </c>
      <c r="P9" s="100"/>
      <c r="Q9" s="141"/>
      <c r="R9" s="37" t="s">
        <v>95</v>
      </c>
      <c r="T9" s="37">
        <v>1</v>
      </c>
      <c r="W9" s="37">
        <f>IF(Q9=0,9999,Q9)</f>
        <v>9999</v>
      </c>
      <c r="Z9" s="116"/>
      <c r="AA9" s="37" t="s">
        <v>113</v>
      </c>
      <c r="AC9" s="37" t="s">
        <v>28</v>
      </c>
      <c r="AD9" s="21">
        <f>P9</f>
        <v>0</v>
      </c>
      <c r="AE9" s="117">
        <f>Q9</f>
        <v>0</v>
      </c>
      <c r="AF9" s="37" t="s">
        <v>95</v>
      </c>
      <c r="AN9" s="109"/>
    </row>
    <row r="10" spans="2:35" ht="17.25">
      <c r="B10" s="37">
        <v>1</v>
      </c>
      <c r="C10" s="102"/>
      <c r="D10" s="103"/>
      <c r="E10" s="37">
        <f>VLOOKUP(C10,'入力'!$B$13:$E$148,2,FALSE)</f>
      </c>
      <c r="F10" s="37">
        <f>VLOOKUP(C10,'入力'!$B$13:$E$148,3,FALSE)</f>
      </c>
      <c r="G10" s="37">
        <f>VLOOKUP(C10,'入力'!$B$13:$E$148,4,FALSE)</f>
      </c>
      <c r="I10" s="65"/>
      <c r="K10" s="65" t="s">
        <v>114</v>
      </c>
      <c r="L10" s="136">
        <f>VLOOKUP(C10,'入力'!$B$13:$F$148,5,FALSE)</f>
        <v>0</v>
      </c>
      <c r="M10" s="37">
        <f>VLOOKUP(C10,'入力'!$B$13:$G$148,6,FALSE)</f>
      </c>
      <c r="N10" s="33"/>
      <c r="O10" s="37">
        <v>1</v>
      </c>
      <c r="P10" s="100"/>
      <c r="Q10" s="100"/>
      <c r="R10" s="21"/>
      <c r="S10" s="21"/>
      <c r="T10" s="21">
        <f aca="true" t="shared" si="0" ref="T10:T18">VLOOKUP(P10,$C$9:$G$18,2,FALSE)</f>
        <v>0</v>
      </c>
      <c r="U10" s="21"/>
      <c r="V10" s="21" t="b">
        <f>AND(Q10&gt;0,NOT(T10))</f>
        <v>0</v>
      </c>
      <c r="W10" s="37">
        <f aca="true" t="shared" si="1" ref="W10:W18">IF(Q10=0,9999,IF(T10="0",Q10,9999))</f>
        <v>9999</v>
      </c>
      <c r="X10" s="37">
        <f>ROUNDUP(Q10/10,0)</f>
        <v>0</v>
      </c>
      <c r="Y10" s="37">
        <f>VLOOKUP(AF10,'入力'!$D$3:$E$9,2)</f>
        <v>8</v>
      </c>
      <c r="Z10" s="33"/>
      <c r="AB10" s="37" t="str">
        <f aca="true" t="shared" si="2" ref="AB10:AB18">IF(V10=1,RANK(W10,$W$10:$W$18,1)," ")</f>
        <v> </v>
      </c>
      <c r="AC10" s="37" t="str">
        <f aca="true" t="shared" si="3" ref="AC10:AC18">IF(T10=0," ","ｵｰﾌﾟﾝ")</f>
        <v> </v>
      </c>
      <c r="AD10" s="37">
        <f aca="true" t="shared" si="4" ref="AD10:AD18">P10</f>
        <v>0</v>
      </c>
      <c r="AE10" s="37">
        <f aca="true" t="shared" si="5" ref="AE10:AE18">VLOOKUP(P10,$C$9:$G$18,3,FALSE)</f>
      </c>
      <c r="AF10" s="37">
        <f aca="true" t="shared" si="6" ref="AF10:AF18">VLOOKUP(P10,$C$9:$G$18,4,FALSE)</f>
      </c>
      <c r="AG10" s="37">
        <f aca="true" t="shared" si="7" ref="AG10:AG18">VLOOKUP(P10,$C$9:$G$18,5,FALSE)</f>
      </c>
      <c r="AH10" s="63">
        <f aca="true" t="shared" si="8" ref="AH10:AH18">X10</f>
        <v>0</v>
      </c>
      <c r="AI10" s="37" t="str">
        <f aca="true" t="shared" si="9" ref="AI10:AI18">IF(X10&lt;X$7,"新",IF(X10=X$7,"タイ"," "))</f>
        <v>新</v>
      </c>
    </row>
    <row r="11" spans="2:35" ht="17.25">
      <c r="B11" s="37">
        <v>2</v>
      </c>
      <c r="C11" s="102">
        <v>210</v>
      </c>
      <c r="D11" s="103"/>
      <c r="E11" s="37" t="str">
        <f>VLOOKUP(C11,'入力'!$B$13:$E$148,2,FALSE)</f>
        <v>坂井  信仁</v>
      </c>
      <c r="F11" s="37">
        <f>VLOOKUP(C11,'入力'!$B$13:$E$148,3,FALSE)</f>
        <v>26</v>
      </c>
      <c r="G11" s="37" t="str">
        <f>VLOOKUP(C11,'入力'!$B$13:$E$148,4,FALSE)</f>
        <v>北陸</v>
      </c>
      <c r="I11" s="65"/>
      <c r="K11" s="65" t="s">
        <v>114</v>
      </c>
      <c r="L11" s="136" t="str">
        <f>VLOOKUP(C11,'入力'!$B$13:$F$148,5,FALSE)</f>
        <v>12秒0</v>
      </c>
      <c r="M11" s="37">
        <f>VLOOKUP(C11,'入力'!$B$13:$G$148,6,FALSE)</f>
        <v>0</v>
      </c>
      <c r="N11" s="33"/>
      <c r="O11" s="37">
        <v>2</v>
      </c>
      <c r="P11" s="100"/>
      <c r="Q11" s="100"/>
      <c r="R11" s="21"/>
      <c r="S11" s="21"/>
      <c r="T11" s="21">
        <f t="shared" si="0"/>
        <v>0</v>
      </c>
      <c r="U11" s="21"/>
      <c r="V11" s="21" t="b">
        <f aca="true" t="shared" si="10" ref="V11:V18">AND(Q11&gt;0,NOT(T11))</f>
        <v>0</v>
      </c>
      <c r="W11" s="37">
        <f t="shared" si="1"/>
        <v>9999</v>
      </c>
      <c r="X11" s="37">
        <f aca="true" t="shared" si="11" ref="X11:X18">ROUNDUP(Q11/10,0)</f>
        <v>0</v>
      </c>
      <c r="Y11" s="37">
        <f>VLOOKUP(AF11,'入力'!$D$3:$E$9,2)</f>
        <v>8</v>
      </c>
      <c r="Z11" s="33"/>
      <c r="AB11" s="37" t="str">
        <f t="shared" si="2"/>
        <v> </v>
      </c>
      <c r="AC11" s="37" t="str">
        <f t="shared" si="3"/>
        <v> </v>
      </c>
      <c r="AD11" s="37">
        <f t="shared" si="4"/>
        <v>0</v>
      </c>
      <c r="AE11" s="37">
        <f t="shared" si="5"/>
      </c>
      <c r="AF11" s="37">
        <f t="shared" si="6"/>
      </c>
      <c r="AG11" s="37">
        <f t="shared" si="7"/>
      </c>
      <c r="AH11" s="63">
        <f t="shared" si="8"/>
        <v>0</v>
      </c>
      <c r="AI11" s="37" t="str">
        <f t="shared" si="9"/>
        <v>新</v>
      </c>
    </row>
    <row r="12" spans="2:35" ht="17.25">
      <c r="B12" s="37">
        <v>3</v>
      </c>
      <c r="C12" s="102">
        <v>130</v>
      </c>
      <c r="D12" s="103"/>
      <c r="E12" s="37" t="str">
        <f>VLOOKUP(C12,'入力'!$B$13:$E$148,2,FALSE)</f>
        <v>名倉　純夫</v>
      </c>
      <c r="F12" s="37">
        <f>VLOOKUP(C12,'入力'!$B$13:$E$148,3,FALSE)</f>
        <v>29</v>
      </c>
      <c r="G12" s="37" t="str">
        <f>VLOOKUP(C12,'入力'!$B$13:$E$148,4,FALSE)</f>
        <v>中部</v>
      </c>
      <c r="I12" s="65"/>
      <c r="K12" s="65" t="s">
        <v>114</v>
      </c>
      <c r="L12" s="136" t="str">
        <f>VLOOKUP(C12,'入力'!$B$13:$F$148,5,FALSE)</f>
        <v>12秒5</v>
      </c>
      <c r="M12" s="37">
        <f>VLOOKUP(C12,'入力'!$B$13:$G$148,6,FALSE)</f>
        <v>0</v>
      </c>
      <c r="N12" s="33"/>
      <c r="O12" s="37">
        <v>3</v>
      </c>
      <c r="P12" s="100"/>
      <c r="Q12" s="100"/>
      <c r="R12" s="21"/>
      <c r="S12" s="21"/>
      <c r="T12" s="21">
        <f t="shared" si="0"/>
        <v>0</v>
      </c>
      <c r="U12" s="21"/>
      <c r="V12" s="21" t="b">
        <f t="shared" si="10"/>
        <v>0</v>
      </c>
      <c r="W12" s="37">
        <f t="shared" si="1"/>
        <v>9999</v>
      </c>
      <c r="X12" s="37">
        <f t="shared" si="11"/>
        <v>0</v>
      </c>
      <c r="Y12" s="37">
        <f>VLOOKUP(AF12,'入力'!$D$3:$E$9,2)</f>
        <v>8</v>
      </c>
      <c r="Z12" s="33"/>
      <c r="AB12" s="37" t="str">
        <f t="shared" si="2"/>
        <v> </v>
      </c>
      <c r="AC12" s="37" t="str">
        <f t="shared" si="3"/>
        <v> </v>
      </c>
      <c r="AD12" s="37">
        <f t="shared" si="4"/>
        <v>0</v>
      </c>
      <c r="AE12" s="37">
        <f t="shared" si="5"/>
      </c>
      <c r="AF12" s="37">
        <f t="shared" si="6"/>
      </c>
      <c r="AG12" s="37">
        <f t="shared" si="7"/>
      </c>
      <c r="AH12" s="63">
        <f t="shared" si="8"/>
        <v>0</v>
      </c>
      <c r="AI12" s="37" t="str">
        <f t="shared" si="9"/>
        <v>新</v>
      </c>
    </row>
    <row r="13" spans="2:35" ht="17.25">
      <c r="B13" s="37">
        <v>4</v>
      </c>
      <c r="C13" s="102">
        <v>519</v>
      </c>
      <c r="D13" s="103"/>
      <c r="E13" s="37" t="str">
        <f>VLOOKUP(C13,'入力'!$B$13:$E$148,2,FALSE)</f>
        <v>矢野　嘉章</v>
      </c>
      <c r="F13" s="37">
        <f>VLOOKUP(C13,'入力'!$B$13:$E$148,3,FALSE)</f>
        <v>21</v>
      </c>
      <c r="G13" s="37" t="str">
        <f>VLOOKUP(C13,'入力'!$B$13:$E$148,4,FALSE)</f>
        <v>関西</v>
      </c>
      <c r="I13" s="65"/>
      <c r="K13" s="65" t="s">
        <v>114</v>
      </c>
      <c r="L13" s="136" t="str">
        <f>VLOOKUP(C13,'入力'!$B$13:$F$148,5,FALSE)</f>
        <v>11秒5</v>
      </c>
      <c r="M13" s="37">
        <f>VLOOKUP(C13,'入力'!$B$13:$G$148,6,FALSE)</f>
        <v>0</v>
      </c>
      <c r="N13" s="33"/>
      <c r="O13" s="37">
        <v>4</v>
      </c>
      <c r="P13" s="100"/>
      <c r="Q13" s="100"/>
      <c r="R13" s="21"/>
      <c r="S13" s="21"/>
      <c r="T13" s="21">
        <f t="shared" si="0"/>
        <v>0</v>
      </c>
      <c r="U13" s="21"/>
      <c r="V13" s="21" t="b">
        <f t="shared" si="10"/>
        <v>0</v>
      </c>
      <c r="W13" s="37">
        <f t="shared" si="1"/>
        <v>9999</v>
      </c>
      <c r="X13" s="37">
        <f t="shared" si="11"/>
        <v>0</v>
      </c>
      <c r="Y13" s="37">
        <f>VLOOKUP(AF13,'入力'!$D$3:$E$9,2)</f>
        <v>8</v>
      </c>
      <c r="Z13" s="33"/>
      <c r="AB13" s="37" t="str">
        <f t="shared" si="2"/>
        <v> </v>
      </c>
      <c r="AC13" s="37" t="str">
        <f t="shared" si="3"/>
        <v> </v>
      </c>
      <c r="AD13" s="37">
        <f t="shared" si="4"/>
        <v>0</v>
      </c>
      <c r="AE13" s="37">
        <f t="shared" si="5"/>
      </c>
      <c r="AF13" s="37">
        <f t="shared" si="6"/>
      </c>
      <c r="AG13" s="37">
        <f t="shared" si="7"/>
      </c>
      <c r="AH13" s="63">
        <f t="shared" si="8"/>
        <v>0</v>
      </c>
      <c r="AI13" s="37" t="str">
        <f t="shared" si="9"/>
        <v>新</v>
      </c>
    </row>
    <row r="14" spans="2:35" ht="17.25">
      <c r="B14" s="37">
        <v>5</v>
      </c>
      <c r="C14" s="102">
        <v>217</v>
      </c>
      <c r="D14" s="103"/>
      <c r="E14" s="37" t="str">
        <f>VLOOKUP(C14,'入力'!$B$13:$E$148,2,FALSE)</f>
        <v>小瀧　智久</v>
      </c>
      <c r="F14" s="37">
        <f>VLOOKUP(C14,'入力'!$B$13:$E$148,3,FALSE)</f>
        <v>29</v>
      </c>
      <c r="G14" s="37" t="str">
        <f>VLOOKUP(C14,'入力'!$B$13:$E$148,4,FALSE)</f>
        <v>北陸</v>
      </c>
      <c r="I14" s="65"/>
      <c r="K14" s="65" t="s">
        <v>114</v>
      </c>
      <c r="L14" s="136" t="str">
        <f>VLOOKUP(C14,'入力'!$B$13:$F$148,5,FALSE)</f>
        <v>11秒0</v>
      </c>
      <c r="M14" s="37">
        <f>VLOOKUP(C14,'入力'!$B$13:$G$148,6,FALSE)</f>
        <v>0</v>
      </c>
      <c r="N14" s="33"/>
      <c r="O14" s="37">
        <v>5</v>
      </c>
      <c r="P14" s="100"/>
      <c r="Q14" s="100"/>
      <c r="R14" s="21"/>
      <c r="S14" s="21"/>
      <c r="T14" s="21">
        <f t="shared" si="0"/>
        <v>0</v>
      </c>
      <c r="U14" s="21"/>
      <c r="V14" s="21" t="b">
        <f t="shared" si="10"/>
        <v>0</v>
      </c>
      <c r="W14" s="37">
        <f t="shared" si="1"/>
        <v>9999</v>
      </c>
      <c r="X14" s="37">
        <f t="shared" si="11"/>
        <v>0</v>
      </c>
      <c r="Y14" s="37">
        <f>VLOOKUP(AF14,'入力'!$D$3:$E$9,2)</f>
        <v>8</v>
      </c>
      <c r="Z14" s="33"/>
      <c r="AB14" s="37" t="str">
        <f t="shared" si="2"/>
        <v> </v>
      </c>
      <c r="AC14" s="37" t="str">
        <f t="shared" si="3"/>
        <v> </v>
      </c>
      <c r="AD14" s="37">
        <f t="shared" si="4"/>
        <v>0</v>
      </c>
      <c r="AE14" s="37">
        <f t="shared" si="5"/>
      </c>
      <c r="AF14" s="37">
        <f t="shared" si="6"/>
      </c>
      <c r="AG14" s="37">
        <f t="shared" si="7"/>
      </c>
      <c r="AH14" s="63">
        <f t="shared" si="8"/>
        <v>0</v>
      </c>
      <c r="AI14" s="37" t="str">
        <f t="shared" si="9"/>
        <v>新</v>
      </c>
    </row>
    <row r="15" spans="2:35" ht="17.25">
      <c r="B15" s="37">
        <v>6</v>
      </c>
      <c r="C15" s="102">
        <v>509</v>
      </c>
      <c r="D15" s="103"/>
      <c r="E15" s="37" t="str">
        <f>VLOOKUP(C15,'入力'!$B$13:$E$148,2,FALSE)</f>
        <v>間吾　則裕</v>
      </c>
      <c r="F15" s="37">
        <f>VLOOKUP(C15,'入力'!$B$13:$E$148,3,FALSE)</f>
        <v>24</v>
      </c>
      <c r="G15" s="37" t="str">
        <f>VLOOKUP(C15,'入力'!$B$13:$E$148,4,FALSE)</f>
        <v>関西</v>
      </c>
      <c r="I15" s="65"/>
      <c r="K15" s="65" t="s">
        <v>114</v>
      </c>
      <c r="L15" s="136" t="str">
        <f>VLOOKUP(C15,'入力'!$B$13:$F$148,5,FALSE)</f>
        <v>11秒3</v>
      </c>
      <c r="M15" s="37">
        <f>VLOOKUP(C15,'入力'!$B$13:$G$148,6,FALSE)</f>
        <v>0</v>
      </c>
      <c r="N15" s="33"/>
      <c r="O15" s="37">
        <v>6</v>
      </c>
      <c r="P15" s="100"/>
      <c r="Q15" s="100"/>
      <c r="R15" s="21"/>
      <c r="S15" s="21"/>
      <c r="T15" s="21">
        <f t="shared" si="0"/>
        <v>0</v>
      </c>
      <c r="U15" s="21"/>
      <c r="V15" s="21" t="b">
        <f t="shared" si="10"/>
        <v>0</v>
      </c>
      <c r="W15" s="37">
        <f t="shared" si="1"/>
        <v>9999</v>
      </c>
      <c r="X15" s="37">
        <f t="shared" si="11"/>
        <v>0</v>
      </c>
      <c r="Y15" s="37">
        <f>VLOOKUP(AF15,'入力'!$D$3:$E$9,2)</f>
        <v>8</v>
      </c>
      <c r="Z15" s="33"/>
      <c r="AB15" s="37" t="str">
        <f t="shared" si="2"/>
        <v> </v>
      </c>
      <c r="AC15" s="37" t="str">
        <f t="shared" si="3"/>
        <v> </v>
      </c>
      <c r="AD15" s="37">
        <f t="shared" si="4"/>
        <v>0</v>
      </c>
      <c r="AE15" s="37">
        <f t="shared" si="5"/>
      </c>
      <c r="AF15" s="37">
        <f t="shared" si="6"/>
      </c>
      <c r="AG15" s="37">
        <f t="shared" si="7"/>
      </c>
      <c r="AH15" s="63">
        <f t="shared" si="8"/>
        <v>0</v>
      </c>
      <c r="AI15" s="37" t="str">
        <f t="shared" si="9"/>
        <v>新</v>
      </c>
    </row>
    <row r="16" spans="2:35" ht="17.25">
      <c r="B16" s="37">
        <v>7</v>
      </c>
      <c r="C16" s="102">
        <v>209</v>
      </c>
      <c r="D16" s="103"/>
      <c r="E16" s="37" t="str">
        <f>VLOOKUP(C16,'入力'!$B$13:$E$148,2,FALSE)</f>
        <v>三田村 宇泰</v>
      </c>
      <c r="F16" s="37">
        <f>VLOOKUP(C16,'入力'!$B$13:$E$148,3,FALSE)</f>
        <v>27</v>
      </c>
      <c r="G16" s="37" t="str">
        <f>VLOOKUP(C16,'入力'!$B$13:$E$148,4,FALSE)</f>
        <v>北陸</v>
      </c>
      <c r="I16" s="65"/>
      <c r="K16" s="65" t="s">
        <v>114</v>
      </c>
      <c r="L16" s="136" t="str">
        <f>VLOOKUP(C16,'入力'!$B$13:$F$148,5,FALSE)</f>
        <v>11秒8</v>
      </c>
      <c r="M16" s="37">
        <f>VLOOKUP(C16,'入力'!$B$13:$G$148,6,FALSE)</f>
        <v>0</v>
      </c>
      <c r="N16" s="33"/>
      <c r="O16" s="37">
        <v>7</v>
      </c>
      <c r="P16" s="100"/>
      <c r="Q16" s="100"/>
      <c r="R16" s="21"/>
      <c r="S16" s="21"/>
      <c r="T16" s="21">
        <f t="shared" si="0"/>
        <v>0</v>
      </c>
      <c r="U16" s="21"/>
      <c r="V16" s="21" t="b">
        <f t="shared" si="10"/>
        <v>0</v>
      </c>
      <c r="W16" s="37">
        <f t="shared" si="1"/>
        <v>9999</v>
      </c>
      <c r="X16" s="37">
        <f t="shared" si="11"/>
        <v>0</v>
      </c>
      <c r="Y16" s="37">
        <f>VLOOKUP(AF16,'入力'!$D$3:$E$9,2)</f>
        <v>8</v>
      </c>
      <c r="Z16" s="33"/>
      <c r="AB16" s="37" t="str">
        <f t="shared" si="2"/>
        <v> </v>
      </c>
      <c r="AC16" s="37" t="str">
        <f t="shared" si="3"/>
        <v> </v>
      </c>
      <c r="AD16" s="37">
        <f t="shared" si="4"/>
        <v>0</v>
      </c>
      <c r="AE16" s="37">
        <f t="shared" si="5"/>
      </c>
      <c r="AF16" s="37">
        <f t="shared" si="6"/>
      </c>
      <c r="AG16" s="37">
        <f t="shared" si="7"/>
      </c>
      <c r="AH16" s="63">
        <f t="shared" si="8"/>
        <v>0</v>
      </c>
      <c r="AI16" s="37" t="str">
        <f t="shared" si="9"/>
        <v>新</v>
      </c>
    </row>
    <row r="17" spans="2:35" ht="17.25">
      <c r="B17" s="37">
        <v>8</v>
      </c>
      <c r="C17" s="102">
        <v>517</v>
      </c>
      <c r="D17" s="103"/>
      <c r="E17" s="37" t="str">
        <f>VLOOKUP(C17,'入力'!$B$13:$E$148,2,FALSE)</f>
        <v>川崎　淳平</v>
      </c>
      <c r="F17" s="37">
        <f>VLOOKUP(C17,'入力'!$B$13:$E$148,3,FALSE)</f>
        <v>19</v>
      </c>
      <c r="G17" s="37" t="str">
        <f>VLOOKUP(C17,'入力'!$B$13:$E$148,4,FALSE)</f>
        <v>関西</v>
      </c>
      <c r="I17" s="65"/>
      <c r="K17" s="65" t="s">
        <v>114</v>
      </c>
      <c r="L17" s="136" t="str">
        <f>VLOOKUP(C17,'入力'!$B$13:$F$148,5,FALSE)</f>
        <v>12秒0</v>
      </c>
      <c r="M17" s="37">
        <f>VLOOKUP(C17,'入力'!$B$13:$G$148,6,FALSE)</f>
        <v>0</v>
      </c>
      <c r="N17" s="33"/>
      <c r="O17" s="37">
        <v>8</v>
      </c>
      <c r="P17" s="100"/>
      <c r="Q17" s="100"/>
      <c r="R17" s="21"/>
      <c r="S17" s="21"/>
      <c r="T17" s="21">
        <f t="shared" si="0"/>
        <v>0</v>
      </c>
      <c r="U17" s="21"/>
      <c r="V17" s="21" t="b">
        <f t="shared" si="10"/>
        <v>0</v>
      </c>
      <c r="W17" s="37">
        <f t="shared" si="1"/>
        <v>9999</v>
      </c>
      <c r="X17" s="37">
        <f t="shared" si="11"/>
        <v>0</v>
      </c>
      <c r="Y17" s="37">
        <f>VLOOKUP(AF17,'入力'!$D$3:$E$9,2)</f>
        <v>8</v>
      </c>
      <c r="Z17" s="33"/>
      <c r="AB17" s="37" t="str">
        <f t="shared" si="2"/>
        <v> </v>
      </c>
      <c r="AC17" s="37" t="str">
        <f t="shared" si="3"/>
        <v> </v>
      </c>
      <c r="AD17" s="37">
        <f t="shared" si="4"/>
        <v>0</v>
      </c>
      <c r="AE17" s="37">
        <f t="shared" si="5"/>
      </c>
      <c r="AF17" s="37">
        <f t="shared" si="6"/>
      </c>
      <c r="AG17" s="37">
        <f t="shared" si="7"/>
      </c>
      <c r="AH17" s="63">
        <f t="shared" si="8"/>
        <v>0</v>
      </c>
      <c r="AI17" s="37" t="str">
        <f t="shared" si="9"/>
        <v>新</v>
      </c>
    </row>
    <row r="18" spans="2:35" ht="17.25">
      <c r="B18" s="37">
        <v>9</v>
      </c>
      <c r="C18" s="102">
        <v>136</v>
      </c>
      <c r="D18" s="103"/>
      <c r="E18" s="37" t="str">
        <f>VLOOKUP(C18,'入力'!$B$13:$E$148,2,FALSE)</f>
        <v>玉田　竜也</v>
      </c>
      <c r="F18" s="37">
        <f>VLOOKUP(C18,'入力'!$B$13:$E$148,3,FALSE)</f>
        <v>20</v>
      </c>
      <c r="G18" s="37" t="str">
        <f>VLOOKUP(C18,'入力'!$B$13:$E$148,4,FALSE)</f>
        <v>中部</v>
      </c>
      <c r="I18" s="65"/>
      <c r="K18" s="65" t="s">
        <v>114</v>
      </c>
      <c r="L18" s="136" t="str">
        <f>VLOOKUP(C18,'入力'!$B$13:$F$148,5,FALSE)</f>
        <v>12秒7</v>
      </c>
      <c r="M18" s="37">
        <f>VLOOKUP(C18,'入力'!$B$13:$G$148,6,FALSE)</f>
        <v>0</v>
      </c>
      <c r="N18" s="33"/>
      <c r="O18" s="37">
        <v>9</v>
      </c>
      <c r="P18" s="100"/>
      <c r="Q18" s="100"/>
      <c r="R18" s="21"/>
      <c r="S18" s="21"/>
      <c r="T18" s="21">
        <f t="shared" si="0"/>
        <v>0</v>
      </c>
      <c r="U18" s="21"/>
      <c r="V18" s="21" t="b">
        <f t="shared" si="10"/>
        <v>0</v>
      </c>
      <c r="W18" s="37">
        <f t="shared" si="1"/>
        <v>9999</v>
      </c>
      <c r="X18" s="37">
        <f t="shared" si="11"/>
        <v>0</v>
      </c>
      <c r="Y18" s="37">
        <f>VLOOKUP(AF18,'入力'!$D$3:$E$9,2)</f>
        <v>8</v>
      </c>
      <c r="Z18" s="33"/>
      <c r="AB18" s="37" t="str">
        <f t="shared" si="2"/>
        <v> </v>
      </c>
      <c r="AC18" s="37" t="str">
        <f t="shared" si="3"/>
        <v> </v>
      </c>
      <c r="AD18" s="37">
        <f t="shared" si="4"/>
        <v>0</v>
      </c>
      <c r="AE18" s="37">
        <f t="shared" si="5"/>
      </c>
      <c r="AF18" s="37">
        <f t="shared" si="6"/>
      </c>
      <c r="AG18" s="37">
        <f t="shared" si="7"/>
      </c>
      <c r="AH18" s="63">
        <f t="shared" si="8"/>
        <v>0</v>
      </c>
      <c r="AI18" s="37" t="str">
        <f t="shared" si="9"/>
        <v>新</v>
      </c>
    </row>
    <row r="19" spans="12:26" ht="17.25">
      <c r="L19" s="136">
        <f>VLOOKUP(C19,'入力'!$B$13:$F$148,5,FALSE)</f>
        <v>0</v>
      </c>
      <c r="N19" s="33"/>
      <c r="Q19"/>
      <c r="R19" s="21"/>
      <c r="S19" s="21"/>
      <c r="T19" s="21"/>
      <c r="U19" s="21"/>
      <c r="V19" s="21"/>
      <c r="Z19" s="33"/>
    </row>
    <row r="20" spans="1:32" ht="17.25">
      <c r="A20" s="37" t="s">
        <v>115</v>
      </c>
      <c r="E20" s="37">
        <f>VLOOKUP(C20,'入力'!$B$13:$E$148,2,FALSE)</f>
      </c>
      <c r="F20" s="37">
        <f>VLOOKUP(C20,'入力'!$B$13:$E$148,3,FALSE)</f>
      </c>
      <c r="G20" s="37">
        <f>VLOOKUP(C20,'入力'!$B$13:$E$148,4,FALSE)</f>
      </c>
      <c r="L20" s="136">
        <f>VLOOKUP(C20,'入力'!$B$13:$F$148,5,FALSE)</f>
        <v>0</v>
      </c>
      <c r="N20" s="33" t="str">
        <f>A20</f>
        <v>２組</v>
      </c>
      <c r="O20" s="37" t="s">
        <v>28</v>
      </c>
      <c r="Q20" s="141"/>
      <c r="R20" s="37" t="s">
        <v>95</v>
      </c>
      <c r="S20" s="21"/>
      <c r="T20" s="21"/>
      <c r="U20" s="21"/>
      <c r="V20" s="21"/>
      <c r="Z20" s="116"/>
      <c r="AA20" s="37" t="s">
        <v>115</v>
      </c>
      <c r="AC20" s="37" t="s">
        <v>28</v>
      </c>
      <c r="AD20" s="21">
        <f>P20</f>
        <v>0</v>
      </c>
      <c r="AE20" s="117">
        <f>Q20</f>
        <v>0</v>
      </c>
      <c r="AF20" s="37" t="s">
        <v>95</v>
      </c>
    </row>
    <row r="21" spans="2:35" ht="17.25">
      <c r="B21" s="37">
        <v>1</v>
      </c>
      <c r="C21" s="102"/>
      <c r="D21" s="103"/>
      <c r="E21" s="37">
        <f>VLOOKUP(C21,'入力'!$B$13:$E$148,2,FALSE)</f>
      </c>
      <c r="F21" s="37">
        <f>VLOOKUP(C21,'入力'!$B$13:$E$148,3,FALSE)</f>
      </c>
      <c r="G21" s="37">
        <f>VLOOKUP(C21,'入力'!$B$13:$E$148,4,FALSE)</f>
      </c>
      <c r="I21" s="65"/>
      <c r="K21" s="65" t="s">
        <v>114</v>
      </c>
      <c r="L21" s="136">
        <f>VLOOKUP(C21,'入力'!$B$13:$F$148,5,FALSE)</f>
        <v>0</v>
      </c>
      <c r="M21" s="37">
        <f>VLOOKUP(C21,'入力'!$B$13:$G$148,6,FALSE)</f>
      </c>
      <c r="N21" s="33"/>
      <c r="O21" s="37">
        <v>1</v>
      </c>
      <c r="P21" s="100"/>
      <c r="Q21" s="100"/>
      <c r="R21" s="21"/>
      <c r="S21" s="21"/>
      <c r="T21" s="21">
        <f aca="true" t="shared" si="12" ref="T21:T29">VLOOKUP(P21,$C$20:$G$29,2,FALSE)</f>
        <v>0</v>
      </c>
      <c r="U21" s="21"/>
      <c r="V21" s="21" t="b">
        <f aca="true" t="shared" si="13" ref="V21:V29">AND(Q21&gt;0,NOT(T21))</f>
        <v>0</v>
      </c>
      <c r="W21" s="37">
        <f aca="true" t="shared" si="14" ref="W21:W29">IF(Q21=0,9999,IF(T21="0",Q21,9999))</f>
        <v>9999</v>
      </c>
      <c r="X21" s="37">
        <f aca="true" t="shared" si="15" ref="X21:X29">ROUNDUP(Q21/10,0)</f>
        <v>0</v>
      </c>
      <c r="Y21" s="37">
        <f>VLOOKUP(AF21,'入力'!$D$3:$E$9,2)</f>
        <v>8</v>
      </c>
      <c r="Z21" s="33"/>
      <c r="AB21" s="37" t="str">
        <f aca="true" t="shared" si="16" ref="AB21:AB29">IF(V21=1,RANK(W21,$W$21:$W$29,1)," ")</f>
        <v> </v>
      </c>
      <c r="AC21" s="37" t="str">
        <f aca="true" t="shared" si="17" ref="AC21:AC29">IF(T21=0," ","ｵｰﾌﾟﾝ")</f>
        <v> </v>
      </c>
      <c r="AD21" s="37">
        <f aca="true" t="shared" si="18" ref="AD21:AD29">P21</f>
        <v>0</v>
      </c>
      <c r="AE21" s="37">
        <f aca="true" t="shared" si="19" ref="AE21:AE29">VLOOKUP(P21,$C$20:$G$29,3,FALSE)</f>
      </c>
      <c r="AF21" s="37">
        <f aca="true" t="shared" si="20" ref="AF21:AF29">VLOOKUP(P21,$C$20:$G$29,4,FALSE)</f>
      </c>
      <c r="AG21" s="37">
        <f aca="true" t="shared" si="21" ref="AG21:AG29">VLOOKUP(P21,$C$20:$G$29,5,FALSE)</f>
      </c>
      <c r="AH21" s="63">
        <f aca="true" t="shared" si="22" ref="AH21:AH29">X21</f>
        <v>0</v>
      </c>
      <c r="AI21" s="37" t="str">
        <f aca="true" t="shared" si="23" ref="AI21:AI29">IF(X21&lt;X$7,"新",IF(X21=X$7,"タイ"," "))</f>
        <v>新</v>
      </c>
    </row>
    <row r="22" spans="2:35" ht="17.25">
      <c r="B22" s="37">
        <v>2</v>
      </c>
      <c r="C22" s="102"/>
      <c r="D22" s="103"/>
      <c r="E22" s="37">
        <f>VLOOKUP(C22,'入力'!$B$13:$E$148,2,FALSE)</f>
      </c>
      <c r="F22" s="37">
        <f>VLOOKUP(C22,'入力'!$B$13:$E$148,3,FALSE)</f>
      </c>
      <c r="G22" s="37">
        <f>VLOOKUP(C22,'入力'!$B$13:$E$148,4,FALSE)</f>
      </c>
      <c r="I22" s="65"/>
      <c r="K22" s="65" t="s">
        <v>114</v>
      </c>
      <c r="L22" s="136">
        <f>VLOOKUP(C22,'入力'!$B$13:$F$148,5,FALSE)</f>
        <v>0</v>
      </c>
      <c r="M22" s="37">
        <f>VLOOKUP(C22,'入力'!$B$13:$G$148,6,FALSE)</f>
      </c>
      <c r="N22" s="33"/>
      <c r="O22" s="37">
        <v>2</v>
      </c>
      <c r="P22" s="100"/>
      <c r="Q22" s="100"/>
      <c r="R22" s="21"/>
      <c r="S22" s="21"/>
      <c r="T22" s="21">
        <f t="shared" si="12"/>
        <v>0</v>
      </c>
      <c r="U22" s="21"/>
      <c r="V22" s="21" t="b">
        <f t="shared" si="13"/>
        <v>0</v>
      </c>
      <c r="W22" s="37">
        <f t="shared" si="14"/>
        <v>9999</v>
      </c>
      <c r="X22" s="37">
        <f t="shared" si="15"/>
        <v>0</v>
      </c>
      <c r="Y22" s="37">
        <f>VLOOKUP(AF22,'入力'!$D$3:$E$9,2)</f>
        <v>8</v>
      </c>
      <c r="Z22" s="33"/>
      <c r="AB22" s="37" t="str">
        <f t="shared" si="16"/>
        <v> </v>
      </c>
      <c r="AC22" s="37" t="str">
        <f t="shared" si="17"/>
        <v> </v>
      </c>
      <c r="AD22" s="37">
        <f t="shared" si="18"/>
        <v>0</v>
      </c>
      <c r="AE22" s="37">
        <f t="shared" si="19"/>
      </c>
      <c r="AF22" s="37">
        <f t="shared" si="20"/>
      </c>
      <c r="AG22" s="37">
        <f t="shared" si="21"/>
      </c>
      <c r="AH22" s="63">
        <f t="shared" si="22"/>
        <v>0</v>
      </c>
      <c r="AI22" s="37" t="str">
        <f t="shared" si="23"/>
        <v>新</v>
      </c>
    </row>
    <row r="23" spans="2:35" ht="17.25">
      <c r="B23" s="37">
        <v>3</v>
      </c>
      <c r="C23" s="102"/>
      <c r="D23" s="103"/>
      <c r="E23" s="37">
        <f>VLOOKUP(C23,'入力'!$B$13:$E$148,2,FALSE)</f>
      </c>
      <c r="F23" s="37">
        <f>VLOOKUP(C23,'入力'!$B$13:$E$148,3,FALSE)</f>
      </c>
      <c r="G23" s="37">
        <f>VLOOKUP(C23,'入力'!$B$13:$E$148,4,FALSE)</f>
      </c>
      <c r="I23" s="65"/>
      <c r="K23" s="65" t="s">
        <v>114</v>
      </c>
      <c r="L23" s="136">
        <f>VLOOKUP(C23,'入力'!$B$13:$F$148,5,FALSE)</f>
        <v>0</v>
      </c>
      <c r="M23" s="37">
        <f>VLOOKUP(C23,'入力'!$B$13:$G$148,6,FALSE)</f>
      </c>
      <c r="N23" s="33"/>
      <c r="O23" s="37">
        <v>3</v>
      </c>
      <c r="P23" s="100"/>
      <c r="Q23" s="100"/>
      <c r="R23" s="21"/>
      <c r="S23" s="21"/>
      <c r="T23" s="21">
        <f t="shared" si="12"/>
        <v>0</v>
      </c>
      <c r="U23" s="21"/>
      <c r="V23" s="21" t="b">
        <f t="shared" si="13"/>
        <v>0</v>
      </c>
      <c r="W23" s="37">
        <f t="shared" si="14"/>
        <v>9999</v>
      </c>
      <c r="X23" s="37">
        <f t="shared" si="15"/>
        <v>0</v>
      </c>
      <c r="Y23" s="37">
        <f>VLOOKUP(AF23,'入力'!$D$3:$E$9,2)</f>
        <v>8</v>
      </c>
      <c r="Z23" s="33"/>
      <c r="AB23" s="37" t="str">
        <f t="shared" si="16"/>
        <v> </v>
      </c>
      <c r="AC23" s="37" t="str">
        <f t="shared" si="17"/>
        <v> </v>
      </c>
      <c r="AD23" s="37">
        <f t="shared" si="18"/>
        <v>0</v>
      </c>
      <c r="AE23" s="37">
        <f t="shared" si="19"/>
      </c>
      <c r="AF23" s="37">
        <f t="shared" si="20"/>
      </c>
      <c r="AG23" s="37">
        <f t="shared" si="21"/>
      </c>
      <c r="AH23" s="63">
        <f t="shared" si="22"/>
        <v>0</v>
      </c>
      <c r="AI23" s="37" t="str">
        <f t="shared" si="23"/>
        <v>新</v>
      </c>
    </row>
    <row r="24" spans="2:35" ht="17.25">
      <c r="B24" s="37">
        <v>4</v>
      </c>
      <c r="C24" s="102"/>
      <c r="D24" s="103"/>
      <c r="E24" s="37">
        <f>VLOOKUP(C24,'入力'!$B$13:$E$148,2,FALSE)</f>
      </c>
      <c r="F24" s="37">
        <f>VLOOKUP(C24,'入力'!$B$13:$E$148,3,FALSE)</f>
      </c>
      <c r="G24" s="37">
        <f>VLOOKUP(C24,'入力'!$B$13:$E$148,4,FALSE)</f>
      </c>
      <c r="I24" s="65"/>
      <c r="K24" s="65" t="s">
        <v>114</v>
      </c>
      <c r="L24" s="136">
        <f>VLOOKUP(C24,'入力'!$B$13:$F$148,5,FALSE)</f>
        <v>0</v>
      </c>
      <c r="M24" s="37">
        <f>VLOOKUP(C24,'入力'!$B$13:$G$148,6,FALSE)</f>
      </c>
      <c r="N24" s="33"/>
      <c r="O24" s="37">
        <v>4</v>
      </c>
      <c r="P24" s="100"/>
      <c r="Q24" s="100"/>
      <c r="R24" s="21"/>
      <c r="S24" s="21"/>
      <c r="T24" s="21">
        <f t="shared" si="12"/>
        <v>0</v>
      </c>
      <c r="U24" s="21"/>
      <c r="V24" s="21" t="b">
        <f t="shared" si="13"/>
        <v>0</v>
      </c>
      <c r="W24" s="37">
        <f t="shared" si="14"/>
        <v>9999</v>
      </c>
      <c r="X24" s="37">
        <f t="shared" si="15"/>
        <v>0</v>
      </c>
      <c r="Y24" s="37">
        <f>VLOOKUP(AF24,'入力'!$D$3:$E$9,2)</f>
        <v>8</v>
      </c>
      <c r="Z24" s="33"/>
      <c r="AB24" s="37" t="str">
        <f t="shared" si="16"/>
        <v> </v>
      </c>
      <c r="AC24" s="37" t="str">
        <f t="shared" si="17"/>
        <v> </v>
      </c>
      <c r="AD24" s="37">
        <f t="shared" si="18"/>
        <v>0</v>
      </c>
      <c r="AE24" s="37">
        <f t="shared" si="19"/>
      </c>
      <c r="AF24" s="37">
        <f t="shared" si="20"/>
      </c>
      <c r="AG24" s="37">
        <f t="shared" si="21"/>
      </c>
      <c r="AH24" s="63">
        <f t="shared" si="22"/>
        <v>0</v>
      </c>
      <c r="AI24" s="37" t="str">
        <f t="shared" si="23"/>
        <v>新</v>
      </c>
    </row>
    <row r="25" spans="2:35" ht="17.25">
      <c r="B25" s="37">
        <v>5</v>
      </c>
      <c r="C25" s="102"/>
      <c r="D25" s="103"/>
      <c r="E25" s="37">
        <f>VLOOKUP(C25,'入力'!$B$13:$E$148,2,FALSE)</f>
      </c>
      <c r="F25" s="37">
        <f>VLOOKUP(C25,'入力'!$B$13:$E$148,3,FALSE)</f>
      </c>
      <c r="G25" s="37">
        <f>VLOOKUP(C25,'入力'!$B$13:$E$148,4,FALSE)</f>
      </c>
      <c r="I25" s="65"/>
      <c r="K25" s="65" t="s">
        <v>114</v>
      </c>
      <c r="L25" s="136">
        <f>VLOOKUP(C25,'入力'!$B$13:$F$148,5,FALSE)</f>
        <v>0</v>
      </c>
      <c r="M25" s="37">
        <f>VLOOKUP(C25,'入力'!$B$13:$G$148,6,FALSE)</f>
      </c>
      <c r="N25" s="33"/>
      <c r="O25" s="37">
        <v>5</v>
      </c>
      <c r="P25" s="100"/>
      <c r="Q25" s="100"/>
      <c r="R25" s="21"/>
      <c r="S25" s="21"/>
      <c r="T25" s="21">
        <f t="shared" si="12"/>
        <v>0</v>
      </c>
      <c r="U25" s="21"/>
      <c r="V25" s="21" t="b">
        <f t="shared" si="13"/>
        <v>0</v>
      </c>
      <c r="W25" s="37">
        <f t="shared" si="14"/>
        <v>9999</v>
      </c>
      <c r="X25" s="37">
        <f t="shared" si="15"/>
        <v>0</v>
      </c>
      <c r="Y25" s="37">
        <f>VLOOKUP(AF25,'入力'!$D$3:$E$9,2)</f>
        <v>8</v>
      </c>
      <c r="Z25" s="33"/>
      <c r="AB25" s="37" t="str">
        <f t="shared" si="16"/>
        <v> </v>
      </c>
      <c r="AC25" s="37" t="str">
        <f t="shared" si="17"/>
        <v> </v>
      </c>
      <c r="AD25" s="37">
        <f t="shared" si="18"/>
        <v>0</v>
      </c>
      <c r="AE25" s="37">
        <f t="shared" si="19"/>
      </c>
      <c r="AF25" s="37">
        <f t="shared" si="20"/>
      </c>
      <c r="AG25" s="37">
        <f t="shared" si="21"/>
      </c>
      <c r="AH25" s="63">
        <f t="shared" si="22"/>
        <v>0</v>
      </c>
      <c r="AI25" s="37" t="str">
        <f t="shared" si="23"/>
        <v>新</v>
      </c>
    </row>
    <row r="26" spans="2:35" ht="17.25">
      <c r="B26" s="37">
        <v>6</v>
      </c>
      <c r="C26" s="102"/>
      <c r="D26" s="103"/>
      <c r="E26" s="37">
        <f>VLOOKUP(C26,'入力'!$B$13:$E$148,2,FALSE)</f>
      </c>
      <c r="F26" s="37">
        <f>VLOOKUP(C26,'入力'!$B$13:$E$148,3,FALSE)</f>
      </c>
      <c r="G26" s="37">
        <f>VLOOKUP(C26,'入力'!$B$13:$E$148,4,FALSE)</f>
      </c>
      <c r="I26" s="65"/>
      <c r="K26" s="65" t="s">
        <v>114</v>
      </c>
      <c r="L26" s="136">
        <f>VLOOKUP(C26,'入力'!$B$13:$F$148,5,FALSE)</f>
        <v>0</v>
      </c>
      <c r="M26" s="37">
        <f>VLOOKUP(C26,'入力'!$B$13:$G$148,6,FALSE)</f>
      </c>
      <c r="N26" s="33"/>
      <c r="O26" s="37">
        <v>6</v>
      </c>
      <c r="P26" s="100"/>
      <c r="Q26" s="100"/>
      <c r="R26" s="21"/>
      <c r="S26" s="21"/>
      <c r="T26" s="21">
        <f t="shared" si="12"/>
        <v>0</v>
      </c>
      <c r="U26" s="21"/>
      <c r="V26" s="21" t="b">
        <f t="shared" si="13"/>
        <v>0</v>
      </c>
      <c r="W26" s="37">
        <f t="shared" si="14"/>
        <v>9999</v>
      </c>
      <c r="X26" s="37">
        <f t="shared" si="15"/>
        <v>0</v>
      </c>
      <c r="Y26" s="37">
        <f>VLOOKUP(AF26,'入力'!$D$3:$E$9,2)</f>
        <v>8</v>
      </c>
      <c r="Z26" s="33"/>
      <c r="AB26" s="37" t="str">
        <f t="shared" si="16"/>
        <v> </v>
      </c>
      <c r="AC26" s="37" t="str">
        <f t="shared" si="17"/>
        <v> </v>
      </c>
      <c r="AD26" s="37">
        <f t="shared" si="18"/>
        <v>0</v>
      </c>
      <c r="AE26" s="37">
        <f t="shared" si="19"/>
      </c>
      <c r="AF26" s="37">
        <f t="shared" si="20"/>
      </c>
      <c r="AG26" s="37">
        <f t="shared" si="21"/>
      </c>
      <c r="AH26" s="63">
        <f t="shared" si="22"/>
        <v>0</v>
      </c>
      <c r="AI26" s="37" t="str">
        <f t="shared" si="23"/>
        <v>新</v>
      </c>
    </row>
    <row r="27" spans="2:35" ht="17.25">
      <c r="B27" s="37">
        <v>7</v>
      </c>
      <c r="C27" s="102"/>
      <c r="D27" s="103"/>
      <c r="E27" s="37">
        <f>VLOOKUP(C27,'入力'!$B$13:$E$148,2,FALSE)</f>
      </c>
      <c r="F27" s="37">
        <f>VLOOKUP(C27,'入力'!$B$13:$E$148,3,FALSE)</f>
      </c>
      <c r="G27" s="37">
        <f>VLOOKUP(C27,'入力'!$B$13:$E$148,4,FALSE)</f>
      </c>
      <c r="I27" s="65"/>
      <c r="K27" s="65" t="s">
        <v>114</v>
      </c>
      <c r="L27" s="136">
        <f>VLOOKUP(C27,'入力'!$B$13:$F$148,5,FALSE)</f>
        <v>0</v>
      </c>
      <c r="M27" s="37">
        <f>VLOOKUP(C27,'入力'!$B$13:$G$148,6,FALSE)</f>
      </c>
      <c r="N27" s="33"/>
      <c r="O27" s="37">
        <v>7</v>
      </c>
      <c r="P27" s="100"/>
      <c r="Q27" s="100"/>
      <c r="R27" s="21"/>
      <c r="S27" s="21"/>
      <c r="T27" s="21">
        <f t="shared" si="12"/>
        <v>0</v>
      </c>
      <c r="U27" s="21"/>
      <c r="V27" s="21" t="b">
        <f t="shared" si="13"/>
        <v>0</v>
      </c>
      <c r="W27" s="37">
        <f t="shared" si="14"/>
        <v>9999</v>
      </c>
      <c r="X27" s="37">
        <f t="shared" si="15"/>
        <v>0</v>
      </c>
      <c r="Y27" s="37">
        <f>VLOOKUP(AF27,'入力'!$D$3:$E$9,2)</f>
        <v>8</v>
      </c>
      <c r="Z27" s="33"/>
      <c r="AB27" s="37" t="str">
        <f t="shared" si="16"/>
        <v> </v>
      </c>
      <c r="AC27" s="37" t="str">
        <f t="shared" si="17"/>
        <v> </v>
      </c>
      <c r="AD27" s="37">
        <f t="shared" si="18"/>
        <v>0</v>
      </c>
      <c r="AE27" s="37">
        <f t="shared" si="19"/>
      </c>
      <c r="AF27" s="37">
        <f t="shared" si="20"/>
      </c>
      <c r="AG27" s="37">
        <f t="shared" si="21"/>
      </c>
      <c r="AH27" s="63">
        <f t="shared" si="22"/>
        <v>0</v>
      </c>
      <c r="AI27" s="37" t="str">
        <f t="shared" si="23"/>
        <v>新</v>
      </c>
    </row>
    <row r="28" spans="2:35" ht="17.25">
      <c r="B28" s="37">
        <v>8</v>
      </c>
      <c r="C28" s="102"/>
      <c r="D28" s="103"/>
      <c r="E28" s="37">
        <f>VLOOKUP(C28,'入力'!$B$13:$E$148,2,FALSE)</f>
      </c>
      <c r="F28" s="37">
        <f>VLOOKUP(C28,'入力'!$B$13:$E$148,3,FALSE)</f>
      </c>
      <c r="G28" s="37">
        <f>VLOOKUP(C28,'入力'!$B$13:$E$148,4,FALSE)</f>
      </c>
      <c r="I28" s="65"/>
      <c r="K28" s="65" t="s">
        <v>114</v>
      </c>
      <c r="L28" s="136">
        <f>VLOOKUP(C28,'入力'!$B$13:$F$148,5,FALSE)</f>
        <v>0</v>
      </c>
      <c r="M28" s="37">
        <f>VLOOKUP(C28,'入力'!$B$13:$G$148,6,FALSE)</f>
      </c>
      <c r="N28" s="33"/>
      <c r="O28" s="37">
        <v>8</v>
      </c>
      <c r="P28" s="100"/>
      <c r="Q28" s="100"/>
      <c r="R28" s="21"/>
      <c r="S28" s="21"/>
      <c r="T28" s="21">
        <f t="shared" si="12"/>
        <v>0</v>
      </c>
      <c r="U28" s="21"/>
      <c r="V28" s="21" t="b">
        <f t="shared" si="13"/>
        <v>0</v>
      </c>
      <c r="W28" s="37">
        <f t="shared" si="14"/>
        <v>9999</v>
      </c>
      <c r="X28" s="37">
        <f t="shared" si="15"/>
        <v>0</v>
      </c>
      <c r="Y28" s="37">
        <f>VLOOKUP(AF28,'入力'!$D$3:$E$9,2)</f>
        <v>8</v>
      </c>
      <c r="Z28" s="33"/>
      <c r="AB28" s="37" t="str">
        <f t="shared" si="16"/>
        <v> </v>
      </c>
      <c r="AC28" s="37" t="str">
        <f t="shared" si="17"/>
        <v> </v>
      </c>
      <c r="AD28" s="37">
        <f t="shared" si="18"/>
        <v>0</v>
      </c>
      <c r="AE28" s="37">
        <f t="shared" si="19"/>
      </c>
      <c r="AF28" s="37">
        <f t="shared" si="20"/>
      </c>
      <c r="AG28" s="37">
        <f t="shared" si="21"/>
      </c>
      <c r="AH28" s="63">
        <f t="shared" si="22"/>
        <v>0</v>
      </c>
      <c r="AI28" s="37" t="str">
        <f t="shared" si="23"/>
        <v>新</v>
      </c>
    </row>
    <row r="29" spans="2:35" ht="17.25">
      <c r="B29" s="37">
        <v>9</v>
      </c>
      <c r="C29" s="102"/>
      <c r="D29" s="103"/>
      <c r="E29" s="37">
        <f>VLOOKUP(C29,'入力'!$B$13:$E$148,2,FALSE)</f>
      </c>
      <c r="F29" s="37">
        <f>VLOOKUP(C29,'入力'!$B$13:$E$148,3,FALSE)</f>
      </c>
      <c r="G29" s="37">
        <f>VLOOKUP(C29,'入力'!$B$13:$E$148,4,FALSE)</f>
      </c>
      <c r="I29" s="65"/>
      <c r="K29" s="65" t="s">
        <v>114</v>
      </c>
      <c r="L29" s="136">
        <f>VLOOKUP(C29,'入力'!$B$13:$F$148,5,FALSE)</f>
        <v>0</v>
      </c>
      <c r="M29" s="37">
        <f>VLOOKUP(C29,'入力'!$B$13:$G$148,6,FALSE)</f>
      </c>
      <c r="N29" s="33"/>
      <c r="O29" s="37">
        <v>9</v>
      </c>
      <c r="P29" s="100"/>
      <c r="Q29" s="100"/>
      <c r="R29" s="21"/>
      <c r="S29" s="21"/>
      <c r="T29" s="21">
        <f t="shared" si="12"/>
        <v>0</v>
      </c>
      <c r="U29" s="21"/>
      <c r="V29" s="21" t="b">
        <f t="shared" si="13"/>
        <v>0</v>
      </c>
      <c r="W29" s="37">
        <f t="shared" si="14"/>
        <v>9999</v>
      </c>
      <c r="X29" s="37">
        <f t="shared" si="15"/>
        <v>0</v>
      </c>
      <c r="Y29" s="37">
        <f>VLOOKUP(AF29,'入力'!$D$3:$E$9,2)</f>
        <v>8</v>
      </c>
      <c r="Z29" s="33"/>
      <c r="AB29" s="37" t="str">
        <f t="shared" si="16"/>
        <v> </v>
      </c>
      <c r="AC29" s="37" t="str">
        <f t="shared" si="17"/>
        <v> </v>
      </c>
      <c r="AD29" s="37">
        <f t="shared" si="18"/>
        <v>0</v>
      </c>
      <c r="AE29" s="37">
        <f t="shared" si="19"/>
      </c>
      <c r="AF29" s="37">
        <f t="shared" si="20"/>
      </c>
      <c r="AG29" s="37">
        <f t="shared" si="21"/>
      </c>
      <c r="AH29" s="63">
        <f t="shared" si="22"/>
        <v>0</v>
      </c>
      <c r="AI29" s="37" t="str">
        <f t="shared" si="23"/>
        <v>新</v>
      </c>
    </row>
    <row r="30" spans="14:26" ht="17.25">
      <c r="N30" s="33"/>
      <c r="R30" s="21"/>
      <c r="S30" s="21"/>
      <c r="T30" s="21"/>
      <c r="U30" s="21"/>
      <c r="V30" s="21"/>
      <c r="Z30" s="33"/>
    </row>
    <row r="31" spans="1:32" ht="17.25">
      <c r="A31" s="37" t="s">
        <v>116</v>
      </c>
      <c r="E31" s="37">
        <f>VLOOKUP(C31,'入力'!$B$13:$E$148,2,FALSE)</f>
      </c>
      <c r="F31" s="37">
        <f>VLOOKUP(C31,'入力'!$B$13:$E$148,3,FALSE)</f>
      </c>
      <c r="G31" s="37">
        <f>VLOOKUP(C31,'入力'!$B$13:$E$148,4,FALSE)</f>
      </c>
      <c r="N31" s="33" t="str">
        <f>A31</f>
        <v>３組</v>
      </c>
      <c r="O31" s="37" t="s">
        <v>28</v>
      </c>
      <c r="P31" s="100"/>
      <c r="Q31" s="115"/>
      <c r="R31" s="37" t="s">
        <v>95</v>
      </c>
      <c r="S31" s="21"/>
      <c r="T31" s="21"/>
      <c r="U31" s="21"/>
      <c r="V31" s="21"/>
      <c r="Z31" s="116"/>
      <c r="AA31" s="37" t="s">
        <v>116</v>
      </c>
      <c r="AC31" s="37" t="s">
        <v>28</v>
      </c>
      <c r="AD31" s="21">
        <f>P31</f>
        <v>0</v>
      </c>
      <c r="AE31" s="117">
        <f>Q31</f>
        <v>0</v>
      </c>
      <c r="AF31" s="37" t="s">
        <v>95</v>
      </c>
    </row>
    <row r="32" spans="2:35" ht="17.25">
      <c r="B32" s="37">
        <v>1</v>
      </c>
      <c r="C32" s="102"/>
      <c r="D32" s="103"/>
      <c r="E32" s="37">
        <f>VLOOKUP(C32,'入力'!$B$13:$E$148,2,FALSE)</f>
      </c>
      <c r="F32" s="37">
        <f>VLOOKUP(C32,'入力'!$B$13:$E$148,3,FALSE)</f>
      </c>
      <c r="G32" s="37">
        <f>VLOOKUP(C32,'入力'!$B$13:$E$148,4,FALSE)</f>
      </c>
      <c r="I32" s="65"/>
      <c r="K32" s="65" t="s">
        <v>114</v>
      </c>
      <c r="L32" s="136">
        <f>VLOOKUP(C32,'入力'!$B$13:$F$148,5,FALSE)</f>
        <v>0</v>
      </c>
      <c r="M32" s="37">
        <f>VLOOKUP(C32,'入力'!$B$13:$G$148,6,FALSE)</f>
      </c>
      <c r="N32" s="33"/>
      <c r="O32" s="37">
        <v>1</v>
      </c>
      <c r="P32" s="100"/>
      <c r="Q32" s="100"/>
      <c r="R32" s="21"/>
      <c r="S32" s="21"/>
      <c r="T32" s="21">
        <f aca="true" t="shared" si="24" ref="T32:T40">VLOOKUP(P32,$C$31:$G$52,2,FALSE)</f>
        <v>0</v>
      </c>
      <c r="U32" s="21"/>
      <c r="V32" s="21" t="b">
        <f aca="true" t="shared" si="25" ref="V32:V40">AND(Q32&gt;0,NOT(T32))</f>
        <v>0</v>
      </c>
      <c r="W32" s="37">
        <f aca="true" t="shared" si="26" ref="W32:W40">IF(Q32=0,9999,IF(T32="0",Q32,9999))</f>
        <v>9999</v>
      </c>
      <c r="X32" s="37">
        <f aca="true" t="shared" si="27" ref="X32:X40">ROUNDUP(Q32/10,0)</f>
        <v>0</v>
      </c>
      <c r="Y32" s="37">
        <f>VLOOKUP(AF32,'入力'!$D$3:$E$9,2)</f>
        <v>8</v>
      </c>
      <c r="Z32" s="33"/>
      <c r="AB32" s="37" t="str">
        <f aca="true" t="shared" si="28" ref="AB32:AB52">IF(V32=1,RANK(W32,$W$32:$W$40,1)," ")</f>
        <v> </v>
      </c>
      <c r="AC32" s="37" t="str">
        <f aca="true" t="shared" si="29" ref="AC32:AC40">IF(T32=0," ","ｵｰﾌﾟﾝ")</f>
        <v> </v>
      </c>
      <c r="AD32" s="37">
        <f aca="true" t="shared" si="30" ref="AD32:AD40">P32</f>
        <v>0</v>
      </c>
      <c r="AE32" s="37">
        <f aca="true" t="shared" si="31" ref="AE32:AE40">VLOOKUP(P32,$C$31:$G$52,3,FALSE)</f>
      </c>
      <c r="AF32" s="37">
        <f aca="true" t="shared" si="32" ref="AF32:AF40">VLOOKUP(P32,$C$31:$G$52,4,FALSE)</f>
      </c>
      <c r="AG32" s="37">
        <f aca="true" t="shared" si="33" ref="AG32:AG40">VLOOKUP(P32,$C$31:$G$52,5,FALSE)</f>
      </c>
      <c r="AH32" s="63">
        <f aca="true" t="shared" si="34" ref="AH32:AH40">X32</f>
        <v>0</v>
      </c>
      <c r="AI32" s="37" t="str">
        <f aca="true" t="shared" si="35" ref="AI32:AI40">IF(X32&lt;X$7,"新",IF(X32=X$7,"タイ"," "))</f>
        <v>新</v>
      </c>
    </row>
    <row r="33" spans="2:35" ht="17.25">
      <c r="B33" s="37">
        <v>2</v>
      </c>
      <c r="C33" s="102"/>
      <c r="D33" s="103"/>
      <c r="E33" s="37">
        <f>VLOOKUP(C33,'入力'!$B$13:$E$148,2,FALSE)</f>
      </c>
      <c r="F33" s="37">
        <f>VLOOKUP(C33,'入力'!$B$13:$E$148,3,FALSE)</f>
      </c>
      <c r="G33" s="37">
        <f>VLOOKUP(C33,'入力'!$B$13:$E$148,4,FALSE)</f>
      </c>
      <c r="I33" s="65"/>
      <c r="K33" s="65" t="s">
        <v>114</v>
      </c>
      <c r="L33" s="136">
        <f>VLOOKUP(C33,'入力'!$B$13:$F$148,5,FALSE)</f>
        <v>0</v>
      </c>
      <c r="M33" s="37">
        <f>VLOOKUP(C33,'入力'!$B$13:$G$148,6,FALSE)</f>
      </c>
      <c r="N33" s="33"/>
      <c r="O33" s="37">
        <v>2</v>
      </c>
      <c r="P33" s="100"/>
      <c r="Q33" s="100"/>
      <c r="R33" s="21"/>
      <c r="S33" s="21"/>
      <c r="T33" s="21">
        <f t="shared" si="24"/>
        <v>0</v>
      </c>
      <c r="U33" s="21"/>
      <c r="V33" s="21" t="b">
        <f t="shared" si="25"/>
        <v>0</v>
      </c>
      <c r="W33" s="37">
        <f t="shared" si="26"/>
        <v>9999</v>
      </c>
      <c r="X33" s="37">
        <f t="shared" si="27"/>
        <v>0</v>
      </c>
      <c r="Y33" s="37">
        <f>VLOOKUP(AF33,'入力'!$D$3:$E$9,2)</f>
        <v>8</v>
      </c>
      <c r="Z33" s="33"/>
      <c r="AB33" s="37" t="str">
        <f t="shared" si="28"/>
        <v> </v>
      </c>
      <c r="AC33" s="37" t="str">
        <f t="shared" si="29"/>
        <v> </v>
      </c>
      <c r="AD33" s="37">
        <f t="shared" si="30"/>
        <v>0</v>
      </c>
      <c r="AE33" s="37">
        <f t="shared" si="31"/>
      </c>
      <c r="AF33" s="37">
        <f t="shared" si="32"/>
      </c>
      <c r="AG33" s="37">
        <f t="shared" si="33"/>
      </c>
      <c r="AH33" s="63">
        <f t="shared" si="34"/>
        <v>0</v>
      </c>
      <c r="AI33" s="37" t="str">
        <f t="shared" si="35"/>
        <v>新</v>
      </c>
    </row>
    <row r="34" spans="2:35" ht="17.25">
      <c r="B34" s="37">
        <v>3</v>
      </c>
      <c r="C34" s="102"/>
      <c r="D34" s="103"/>
      <c r="E34" s="37">
        <f>VLOOKUP(C34,'入力'!$B$13:$E$148,2,FALSE)</f>
      </c>
      <c r="F34" s="37">
        <f>VLOOKUP(C34,'入力'!$B$13:$E$148,3,FALSE)</f>
      </c>
      <c r="G34" s="37">
        <f>VLOOKUP(C34,'入力'!$B$13:$E$148,4,FALSE)</f>
      </c>
      <c r="I34" s="65"/>
      <c r="K34" s="65" t="s">
        <v>114</v>
      </c>
      <c r="L34" s="136">
        <f>VLOOKUP(C34,'入力'!$B$13:$F$148,5,FALSE)</f>
        <v>0</v>
      </c>
      <c r="M34" s="37">
        <f>VLOOKUP(C34,'入力'!$B$13:$G$148,6,FALSE)</f>
      </c>
      <c r="N34" s="33"/>
      <c r="O34" s="37">
        <v>3</v>
      </c>
      <c r="P34" s="100"/>
      <c r="Q34" s="100"/>
      <c r="R34" s="21"/>
      <c r="S34" s="21"/>
      <c r="T34" s="21">
        <f t="shared" si="24"/>
        <v>0</v>
      </c>
      <c r="U34" s="21"/>
      <c r="V34" s="21" t="b">
        <f t="shared" si="25"/>
        <v>0</v>
      </c>
      <c r="W34" s="37">
        <f t="shared" si="26"/>
        <v>9999</v>
      </c>
      <c r="X34" s="37">
        <f t="shared" si="27"/>
        <v>0</v>
      </c>
      <c r="Y34" s="37">
        <f>VLOOKUP(AF34,'入力'!$D$3:$E$9,2)</f>
        <v>8</v>
      </c>
      <c r="Z34" s="33"/>
      <c r="AB34" s="37" t="str">
        <f t="shared" si="28"/>
        <v> </v>
      </c>
      <c r="AC34" s="37" t="str">
        <f t="shared" si="29"/>
        <v> </v>
      </c>
      <c r="AD34" s="37">
        <f t="shared" si="30"/>
        <v>0</v>
      </c>
      <c r="AE34" s="37">
        <f t="shared" si="31"/>
      </c>
      <c r="AF34" s="37">
        <f t="shared" si="32"/>
      </c>
      <c r="AG34" s="37">
        <f t="shared" si="33"/>
      </c>
      <c r="AH34" s="63">
        <f t="shared" si="34"/>
        <v>0</v>
      </c>
      <c r="AI34" s="37" t="str">
        <f t="shared" si="35"/>
        <v>新</v>
      </c>
    </row>
    <row r="35" spans="2:35" ht="17.25">
      <c r="B35" s="37">
        <v>4</v>
      </c>
      <c r="C35" s="102"/>
      <c r="D35" s="103"/>
      <c r="E35" s="37">
        <f>VLOOKUP(C35,'入力'!$B$13:$E$148,2,FALSE)</f>
      </c>
      <c r="F35" s="37">
        <f>VLOOKUP(C35,'入力'!$B$13:$E$148,3,FALSE)</f>
      </c>
      <c r="G35" s="37">
        <f>VLOOKUP(C35,'入力'!$B$13:$E$148,4,FALSE)</f>
      </c>
      <c r="I35" s="65"/>
      <c r="K35" s="65" t="s">
        <v>114</v>
      </c>
      <c r="L35" s="136">
        <f>VLOOKUP(C35,'入力'!$B$13:$F$148,5,FALSE)</f>
        <v>0</v>
      </c>
      <c r="M35" s="37">
        <f>VLOOKUP(C35,'入力'!$B$13:$G$148,6,FALSE)</f>
      </c>
      <c r="N35" s="33"/>
      <c r="O35" s="37">
        <v>4</v>
      </c>
      <c r="P35" s="100"/>
      <c r="Q35" s="100"/>
      <c r="R35" s="21"/>
      <c r="S35" s="21"/>
      <c r="T35" s="21">
        <f t="shared" si="24"/>
        <v>0</v>
      </c>
      <c r="U35" s="21"/>
      <c r="V35" s="21" t="b">
        <f t="shared" si="25"/>
        <v>0</v>
      </c>
      <c r="W35" s="37">
        <f t="shared" si="26"/>
        <v>9999</v>
      </c>
      <c r="X35" s="37">
        <f t="shared" si="27"/>
        <v>0</v>
      </c>
      <c r="Y35" s="37">
        <f>VLOOKUP(AF35,'入力'!$D$3:$E$9,2)</f>
        <v>8</v>
      </c>
      <c r="Z35" s="33"/>
      <c r="AB35" s="37" t="str">
        <f t="shared" si="28"/>
        <v> </v>
      </c>
      <c r="AC35" s="37" t="str">
        <f t="shared" si="29"/>
        <v> </v>
      </c>
      <c r="AD35" s="37">
        <f t="shared" si="30"/>
        <v>0</v>
      </c>
      <c r="AE35" s="37">
        <f t="shared" si="31"/>
      </c>
      <c r="AF35" s="37">
        <f t="shared" si="32"/>
      </c>
      <c r="AG35" s="37">
        <f t="shared" si="33"/>
      </c>
      <c r="AH35" s="63">
        <f t="shared" si="34"/>
        <v>0</v>
      </c>
      <c r="AI35" s="37" t="str">
        <f t="shared" si="35"/>
        <v>新</v>
      </c>
    </row>
    <row r="36" spans="2:35" ht="17.25">
      <c r="B36" s="37">
        <v>5</v>
      </c>
      <c r="C36" s="102"/>
      <c r="D36" s="103"/>
      <c r="E36" s="37">
        <f>VLOOKUP(C36,'入力'!$B$13:$E$148,2,FALSE)</f>
      </c>
      <c r="F36" s="37">
        <f>VLOOKUP(C36,'入力'!$B$13:$E$148,3,FALSE)</f>
      </c>
      <c r="G36" s="37">
        <f>VLOOKUP(C36,'入力'!$B$13:$E$148,4,FALSE)</f>
      </c>
      <c r="I36" s="65"/>
      <c r="K36" s="65" t="s">
        <v>114</v>
      </c>
      <c r="L36" s="136">
        <f>VLOOKUP(C36,'入力'!$B$13:$F$148,5,FALSE)</f>
        <v>0</v>
      </c>
      <c r="M36" s="37">
        <f>VLOOKUP(C36,'入力'!$B$13:$G$148,6,FALSE)</f>
      </c>
      <c r="N36" s="33"/>
      <c r="O36" s="37">
        <v>5</v>
      </c>
      <c r="P36" s="100"/>
      <c r="Q36" s="100"/>
      <c r="R36" s="21"/>
      <c r="S36" s="21"/>
      <c r="T36" s="21">
        <f t="shared" si="24"/>
        <v>0</v>
      </c>
      <c r="U36" s="21"/>
      <c r="V36" s="21" t="b">
        <f t="shared" si="25"/>
        <v>0</v>
      </c>
      <c r="W36" s="37">
        <f t="shared" si="26"/>
        <v>9999</v>
      </c>
      <c r="X36" s="37">
        <f t="shared" si="27"/>
        <v>0</v>
      </c>
      <c r="Y36" s="37">
        <f>VLOOKUP(AF36,'入力'!$D$3:$E$9,2)</f>
        <v>8</v>
      </c>
      <c r="Z36" s="33"/>
      <c r="AB36" s="37" t="str">
        <f t="shared" si="28"/>
        <v> </v>
      </c>
      <c r="AC36" s="37" t="str">
        <f t="shared" si="29"/>
        <v> </v>
      </c>
      <c r="AD36" s="37">
        <f t="shared" si="30"/>
        <v>0</v>
      </c>
      <c r="AE36" s="37">
        <f t="shared" si="31"/>
      </c>
      <c r="AF36" s="37">
        <f t="shared" si="32"/>
      </c>
      <c r="AG36" s="37">
        <f t="shared" si="33"/>
      </c>
      <c r="AH36" s="63">
        <f t="shared" si="34"/>
        <v>0</v>
      </c>
      <c r="AI36" s="37" t="str">
        <f t="shared" si="35"/>
        <v>新</v>
      </c>
    </row>
    <row r="37" spans="2:35" ht="17.25">
      <c r="B37" s="37">
        <v>6</v>
      </c>
      <c r="C37" s="102"/>
      <c r="D37" s="103"/>
      <c r="E37" s="37">
        <f>VLOOKUP(C37,'入力'!$B$13:$E$148,2,FALSE)</f>
      </c>
      <c r="F37" s="37">
        <f>VLOOKUP(C37,'入力'!$B$13:$E$148,3,FALSE)</f>
      </c>
      <c r="G37" s="37">
        <f>VLOOKUP(C37,'入力'!$B$13:$E$148,4,FALSE)</f>
      </c>
      <c r="I37" s="65"/>
      <c r="K37" s="65" t="s">
        <v>114</v>
      </c>
      <c r="L37" s="136">
        <f>VLOOKUP(C37,'入力'!$B$13:$F$148,5,FALSE)</f>
        <v>0</v>
      </c>
      <c r="M37" s="37">
        <f>VLOOKUP(C37,'入力'!$B$13:$G$148,6,FALSE)</f>
      </c>
      <c r="N37" s="33"/>
      <c r="O37" s="37">
        <v>6</v>
      </c>
      <c r="P37" s="100"/>
      <c r="Q37" s="100"/>
      <c r="R37" s="21"/>
      <c r="S37" s="21"/>
      <c r="T37" s="21">
        <f t="shared" si="24"/>
        <v>0</v>
      </c>
      <c r="U37" s="21"/>
      <c r="V37" s="21" t="b">
        <f t="shared" si="25"/>
        <v>0</v>
      </c>
      <c r="W37" s="37">
        <f t="shared" si="26"/>
        <v>9999</v>
      </c>
      <c r="X37" s="37">
        <f t="shared" si="27"/>
        <v>0</v>
      </c>
      <c r="Y37" s="37">
        <f>VLOOKUP(AF37,'入力'!$D$3:$E$9,2)</f>
        <v>8</v>
      </c>
      <c r="Z37" s="33"/>
      <c r="AB37" s="37" t="str">
        <f t="shared" si="28"/>
        <v> </v>
      </c>
      <c r="AC37" s="37" t="str">
        <f t="shared" si="29"/>
        <v> </v>
      </c>
      <c r="AD37" s="37">
        <f t="shared" si="30"/>
        <v>0</v>
      </c>
      <c r="AE37" s="37">
        <f t="shared" si="31"/>
      </c>
      <c r="AF37" s="37">
        <f t="shared" si="32"/>
      </c>
      <c r="AG37" s="37">
        <f t="shared" si="33"/>
      </c>
      <c r="AH37" s="63">
        <f t="shared" si="34"/>
        <v>0</v>
      </c>
      <c r="AI37" s="37" t="str">
        <f t="shared" si="35"/>
        <v>新</v>
      </c>
    </row>
    <row r="38" spans="2:35" ht="17.25">
      <c r="B38" s="37">
        <v>7</v>
      </c>
      <c r="C38" s="102"/>
      <c r="D38" s="103"/>
      <c r="E38" s="37">
        <f>VLOOKUP(C38,'入力'!$B$13:$E$148,2,FALSE)</f>
      </c>
      <c r="F38" s="37">
        <f>VLOOKUP(C38,'入力'!$B$13:$E$148,3,FALSE)</f>
      </c>
      <c r="G38" s="37">
        <f>VLOOKUP(C38,'入力'!$B$13:$E$148,4,FALSE)</f>
      </c>
      <c r="I38" s="65"/>
      <c r="K38" s="65" t="s">
        <v>114</v>
      </c>
      <c r="L38" s="136">
        <f>VLOOKUP(C38,'入力'!$B$13:$F$148,5,FALSE)</f>
        <v>0</v>
      </c>
      <c r="M38" s="37">
        <f>VLOOKUP(C38,'入力'!$B$13:$G$148,6,FALSE)</f>
      </c>
      <c r="N38" s="33"/>
      <c r="O38" s="37">
        <v>7</v>
      </c>
      <c r="P38" s="100"/>
      <c r="Q38" s="100"/>
      <c r="R38" s="21"/>
      <c r="S38" s="21"/>
      <c r="T38" s="21">
        <f t="shared" si="24"/>
        <v>0</v>
      </c>
      <c r="U38" s="21"/>
      <c r="V38" s="21" t="b">
        <f t="shared" si="25"/>
        <v>0</v>
      </c>
      <c r="W38" s="37">
        <f t="shared" si="26"/>
        <v>9999</v>
      </c>
      <c r="X38" s="37">
        <f t="shared" si="27"/>
        <v>0</v>
      </c>
      <c r="Y38" s="37">
        <f>VLOOKUP(AF38,'入力'!$D$3:$E$9,2)</f>
        <v>8</v>
      </c>
      <c r="Z38" s="33"/>
      <c r="AB38" s="37" t="str">
        <f t="shared" si="28"/>
        <v> </v>
      </c>
      <c r="AC38" s="37" t="str">
        <f t="shared" si="29"/>
        <v> </v>
      </c>
      <c r="AD38" s="37">
        <f t="shared" si="30"/>
        <v>0</v>
      </c>
      <c r="AE38" s="37">
        <f t="shared" si="31"/>
      </c>
      <c r="AF38" s="37">
        <f t="shared" si="32"/>
      </c>
      <c r="AG38" s="37">
        <f t="shared" si="33"/>
      </c>
      <c r="AH38" s="63">
        <f t="shared" si="34"/>
        <v>0</v>
      </c>
      <c r="AI38" s="37" t="str">
        <f t="shared" si="35"/>
        <v>新</v>
      </c>
    </row>
    <row r="39" spans="2:35" ht="17.25">
      <c r="B39" s="37">
        <v>8</v>
      </c>
      <c r="C39" s="102"/>
      <c r="D39" s="103"/>
      <c r="E39" s="37">
        <f>VLOOKUP(C39,'入力'!$B$13:$E$148,2,FALSE)</f>
      </c>
      <c r="F39" s="37">
        <f>VLOOKUP(C39,'入力'!$B$13:$E$148,3,FALSE)</f>
      </c>
      <c r="G39" s="37">
        <f>VLOOKUP(C39,'入力'!$B$13:$E$148,4,FALSE)</f>
      </c>
      <c r="I39" s="65"/>
      <c r="K39" s="65" t="s">
        <v>114</v>
      </c>
      <c r="N39" s="33"/>
      <c r="O39" s="37">
        <v>8</v>
      </c>
      <c r="P39" s="100"/>
      <c r="Q39" s="100"/>
      <c r="R39" s="21"/>
      <c r="S39" s="21"/>
      <c r="T39" s="21">
        <f t="shared" si="24"/>
        <v>0</v>
      </c>
      <c r="U39" s="21"/>
      <c r="V39" s="21" t="b">
        <f t="shared" si="25"/>
        <v>0</v>
      </c>
      <c r="W39" s="37">
        <f t="shared" si="26"/>
        <v>9999</v>
      </c>
      <c r="X39" s="37">
        <f t="shared" si="27"/>
        <v>0</v>
      </c>
      <c r="Y39" s="37">
        <f>VLOOKUP(AF39,'入力'!$D$3:$E$9,2)</f>
        <v>8</v>
      </c>
      <c r="Z39" s="33"/>
      <c r="AB39" s="37" t="str">
        <f t="shared" si="28"/>
        <v> </v>
      </c>
      <c r="AC39" s="37" t="str">
        <f t="shared" si="29"/>
        <v> </v>
      </c>
      <c r="AD39" s="37">
        <f t="shared" si="30"/>
        <v>0</v>
      </c>
      <c r="AE39" s="37">
        <f t="shared" si="31"/>
      </c>
      <c r="AF39" s="37">
        <f t="shared" si="32"/>
      </c>
      <c r="AG39" s="37">
        <f t="shared" si="33"/>
      </c>
      <c r="AH39" s="63">
        <f t="shared" si="34"/>
        <v>0</v>
      </c>
      <c r="AI39" s="37" t="str">
        <f t="shared" si="35"/>
        <v>新</v>
      </c>
    </row>
    <row r="40" spans="2:35" ht="17.25">
      <c r="B40" s="37">
        <v>9</v>
      </c>
      <c r="C40" s="102"/>
      <c r="D40" s="103"/>
      <c r="E40" s="37">
        <f>VLOOKUP(C40,'入力'!$B$13:$E$148,2,FALSE)</f>
      </c>
      <c r="F40" s="37">
        <f>VLOOKUP(C40,'入力'!$B$13:$E$148,3,FALSE)</f>
      </c>
      <c r="G40" s="37">
        <f>VLOOKUP(C40,'入力'!$B$13:$E$148,4,FALSE)</f>
      </c>
      <c r="I40" s="65"/>
      <c r="K40" s="65" t="s">
        <v>114</v>
      </c>
      <c r="N40" s="33"/>
      <c r="O40" s="37">
        <v>9</v>
      </c>
      <c r="P40" s="100"/>
      <c r="Q40" s="100"/>
      <c r="R40" s="21"/>
      <c r="S40" s="21"/>
      <c r="T40" s="21">
        <f t="shared" si="24"/>
        <v>0</v>
      </c>
      <c r="U40" s="21"/>
      <c r="V40" s="21" t="b">
        <f t="shared" si="25"/>
        <v>0</v>
      </c>
      <c r="W40" s="37">
        <f t="shared" si="26"/>
        <v>9999</v>
      </c>
      <c r="X40" s="37">
        <f t="shared" si="27"/>
        <v>0</v>
      </c>
      <c r="Y40" s="37">
        <f>VLOOKUP(AF40,'入力'!$D$3:$E$9,2)</f>
        <v>8</v>
      </c>
      <c r="Z40" s="33"/>
      <c r="AB40" s="37" t="str">
        <f t="shared" si="28"/>
        <v> </v>
      </c>
      <c r="AC40" s="37" t="str">
        <f t="shared" si="29"/>
        <v> </v>
      </c>
      <c r="AD40" s="37">
        <f t="shared" si="30"/>
        <v>0</v>
      </c>
      <c r="AE40" s="37">
        <f t="shared" si="31"/>
      </c>
      <c r="AF40" s="37">
        <f t="shared" si="32"/>
      </c>
      <c r="AG40" s="37">
        <f t="shared" si="33"/>
      </c>
      <c r="AH40" s="63">
        <f t="shared" si="34"/>
        <v>0</v>
      </c>
      <c r="AI40" s="37" t="str">
        <f t="shared" si="35"/>
        <v>新</v>
      </c>
    </row>
    <row r="41" spans="14:26" ht="17.25">
      <c r="N41" s="33"/>
      <c r="R41" s="21"/>
      <c r="S41" s="21"/>
      <c r="T41" s="21"/>
      <c r="U41" s="21"/>
      <c r="V41" s="21"/>
      <c r="Z41" s="33"/>
    </row>
    <row r="42" spans="1:32" ht="17.25">
      <c r="A42" s="114" t="s">
        <v>217</v>
      </c>
      <c r="E42" s="37">
        <f>VLOOKUP(C42,'入力'!$B$13:$E$148,2,FALSE)</f>
      </c>
      <c r="F42" s="37">
        <f>VLOOKUP(C42,'入力'!$B$13:$E$148,3,FALSE)</f>
      </c>
      <c r="G42" s="37">
        <f>VLOOKUP(C42,'入力'!$B$13:$E$148,4,FALSE)</f>
      </c>
      <c r="N42" s="33" t="str">
        <f>A42</f>
        <v>4組</v>
      </c>
      <c r="O42" s="37" t="s">
        <v>28</v>
      </c>
      <c r="P42" s="100"/>
      <c r="Q42" s="115"/>
      <c r="R42" s="37" t="s">
        <v>95</v>
      </c>
      <c r="S42" s="21"/>
      <c r="T42" s="21"/>
      <c r="U42" s="21"/>
      <c r="V42" s="21"/>
      <c r="Z42" s="116"/>
      <c r="AA42" s="37" t="s">
        <v>116</v>
      </c>
      <c r="AC42" s="37" t="s">
        <v>28</v>
      </c>
      <c r="AD42" s="21">
        <f>P42</f>
        <v>0</v>
      </c>
      <c r="AE42" s="117">
        <f>Q42</f>
        <v>0</v>
      </c>
      <c r="AF42" s="37" t="s">
        <v>95</v>
      </c>
    </row>
    <row r="43" spans="2:35" ht="17.25">
      <c r="B43" s="37">
        <v>1</v>
      </c>
      <c r="C43" s="102"/>
      <c r="D43" s="103"/>
      <c r="E43" s="37">
        <f>VLOOKUP(C43,'入力'!$B$13:$E$148,2,FALSE)</f>
      </c>
      <c r="F43" s="37">
        <f>VLOOKUP(C43,'入力'!$B$13:$E$148,3,FALSE)</f>
      </c>
      <c r="G43" s="37">
        <f>VLOOKUP(C43,'入力'!$B$13:$E$148,4,FALSE)</f>
      </c>
      <c r="I43" s="65"/>
      <c r="K43" s="65" t="s">
        <v>114</v>
      </c>
      <c r="L43" s="136">
        <f>VLOOKUP(C43,'入力'!$B$13:$F$148,5,FALSE)</f>
        <v>0</v>
      </c>
      <c r="M43" s="37">
        <f>VLOOKUP(C43,'入力'!$B$13:$G$148,6,FALSE)</f>
      </c>
      <c r="N43" s="33"/>
      <c r="O43" s="37">
        <v>1</v>
      </c>
      <c r="P43" s="100"/>
      <c r="Q43" s="100"/>
      <c r="R43" s="21"/>
      <c r="S43" s="21"/>
      <c r="T43" s="21">
        <f aca="true" t="shared" si="36" ref="T43:T51">VLOOKUP(P43,$C$31:$G$52,2,FALSE)</f>
        <v>0</v>
      </c>
      <c r="U43" s="21"/>
      <c r="V43" s="21" t="b">
        <f aca="true" t="shared" si="37" ref="V43:V51">AND(Q43&gt;0,NOT(T43))</f>
        <v>0</v>
      </c>
      <c r="W43" s="37">
        <f aca="true" t="shared" si="38" ref="W43:W51">IF(Q43=0,9999,IF(T43="0",Q43,9999))</f>
        <v>9999</v>
      </c>
      <c r="X43" s="37">
        <f aca="true" t="shared" si="39" ref="X43:X51">ROUNDUP(Q43/10,0)</f>
        <v>0</v>
      </c>
      <c r="Y43" s="37">
        <f>VLOOKUP(AF43,'入力'!$D$3:$E$9,2)</f>
        <v>8</v>
      </c>
      <c r="Z43" s="33"/>
      <c r="AB43" s="37" t="str">
        <f aca="true" t="shared" si="40" ref="AB43:AB51">IF(V43=1,RANK(W43,$W$32:$W$40,1)," ")</f>
        <v> </v>
      </c>
      <c r="AC43" s="37" t="str">
        <f aca="true" t="shared" si="41" ref="AC43:AC51">IF(T43=0," ","ｵｰﾌﾟﾝ")</f>
        <v> </v>
      </c>
      <c r="AD43" s="37">
        <f aca="true" t="shared" si="42" ref="AD43:AD51">P43</f>
        <v>0</v>
      </c>
      <c r="AE43" s="37">
        <f aca="true" t="shared" si="43" ref="AE43:AE51">VLOOKUP(P43,$C$31:$G$52,3,FALSE)</f>
      </c>
      <c r="AF43" s="37">
        <f aca="true" t="shared" si="44" ref="AF43:AF51">VLOOKUP(P43,$C$31:$G$52,4,FALSE)</f>
      </c>
      <c r="AG43" s="37">
        <f aca="true" t="shared" si="45" ref="AG43:AG51">VLOOKUP(P43,$C$31:$G$52,5,FALSE)</f>
      </c>
      <c r="AH43" s="63">
        <f aca="true" t="shared" si="46" ref="AH43:AH51">X43</f>
        <v>0</v>
      </c>
      <c r="AI43" s="37" t="str">
        <f aca="true" t="shared" si="47" ref="AI43:AI51">IF(X43&lt;X$7,"新",IF(X43=X$7,"タイ"," "))</f>
        <v>新</v>
      </c>
    </row>
    <row r="44" spans="2:35" ht="17.25">
      <c r="B44" s="37">
        <v>2</v>
      </c>
      <c r="C44" s="102"/>
      <c r="D44" s="103"/>
      <c r="E44" s="37">
        <f>VLOOKUP(C44,'入力'!$B$13:$E$148,2,FALSE)</f>
      </c>
      <c r="F44" s="37">
        <f>VLOOKUP(C44,'入力'!$B$13:$E$148,3,FALSE)</f>
      </c>
      <c r="G44" s="37">
        <f>VLOOKUP(C44,'入力'!$B$13:$E$148,4,FALSE)</f>
      </c>
      <c r="I44" s="65"/>
      <c r="K44" s="65" t="s">
        <v>114</v>
      </c>
      <c r="L44" s="136">
        <f>VLOOKUP(C44,'入力'!$B$13:$F$148,5,FALSE)</f>
        <v>0</v>
      </c>
      <c r="M44" s="37">
        <f>VLOOKUP(C44,'入力'!$B$13:$G$148,6,FALSE)</f>
      </c>
      <c r="N44" s="33"/>
      <c r="O44" s="37">
        <v>2</v>
      </c>
      <c r="P44" s="100"/>
      <c r="Q44" s="100"/>
      <c r="R44" s="21"/>
      <c r="S44" s="21"/>
      <c r="T44" s="21">
        <f t="shared" si="36"/>
        <v>0</v>
      </c>
      <c r="U44" s="21"/>
      <c r="V44" s="21" t="b">
        <f t="shared" si="37"/>
        <v>0</v>
      </c>
      <c r="W44" s="37">
        <f t="shared" si="38"/>
        <v>9999</v>
      </c>
      <c r="X44" s="37">
        <f t="shared" si="39"/>
        <v>0</v>
      </c>
      <c r="Y44" s="37">
        <f>VLOOKUP(AF44,'入力'!$D$3:$E$9,2)</f>
        <v>8</v>
      </c>
      <c r="Z44" s="33"/>
      <c r="AB44" s="37" t="str">
        <f t="shared" si="40"/>
        <v> </v>
      </c>
      <c r="AC44" s="37" t="str">
        <f t="shared" si="41"/>
        <v> </v>
      </c>
      <c r="AD44" s="37">
        <f t="shared" si="42"/>
        <v>0</v>
      </c>
      <c r="AE44" s="37">
        <f t="shared" si="43"/>
      </c>
      <c r="AF44" s="37">
        <f t="shared" si="44"/>
      </c>
      <c r="AG44" s="37">
        <f t="shared" si="45"/>
      </c>
      <c r="AH44" s="63">
        <f t="shared" si="46"/>
        <v>0</v>
      </c>
      <c r="AI44" s="37" t="str">
        <f t="shared" si="47"/>
        <v>新</v>
      </c>
    </row>
    <row r="45" spans="2:35" ht="17.25">
      <c r="B45" s="37">
        <v>3</v>
      </c>
      <c r="C45" s="102"/>
      <c r="D45" s="103"/>
      <c r="E45" s="37">
        <f>VLOOKUP(C45,'入力'!$B$13:$E$148,2,FALSE)</f>
      </c>
      <c r="F45" s="37">
        <f>VLOOKUP(C45,'入力'!$B$13:$E$148,3,FALSE)</f>
      </c>
      <c r="G45" s="37">
        <f>VLOOKUP(C45,'入力'!$B$13:$E$148,4,FALSE)</f>
      </c>
      <c r="I45" s="65"/>
      <c r="K45" s="65" t="s">
        <v>114</v>
      </c>
      <c r="L45" s="136">
        <f>VLOOKUP(C45,'入力'!$B$13:$F$148,5,FALSE)</f>
        <v>0</v>
      </c>
      <c r="M45" s="37">
        <f>VLOOKUP(C45,'入力'!$B$13:$G$148,6,FALSE)</f>
      </c>
      <c r="N45" s="33"/>
      <c r="O45" s="37">
        <v>3</v>
      </c>
      <c r="P45" s="100"/>
      <c r="Q45" s="100"/>
      <c r="R45" s="21"/>
      <c r="S45" s="21"/>
      <c r="T45" s="21">
        <f t="shared" si="36"/>
        <v>0</v>
      </c>
      <c r="U45" s="21"/>
      <c r="V45" s="21" t="b">
        <f t="shared" si="37"/>
        <v>0</v>
      </c>
      <c r="W45" s="37">
        <f t="shared" si="38"/>
        <v>9999</v>
      </c>
      <c r="X45" s="37">
        <f t="shared" si="39"/>
        <v>0</v>
      </c>
      <c r="Y45" s="37">
        <f>VLOOKUP(AF45,'入力'!$D$3:$E$9,2)</f>
        <v>8</v>
      </c>
      <c r="Z45" s="33"/>
      <c r="AB45" s="37" t="str">
        <f t="shared" si="40"/>
        <v> </v>
      </c>
      <c r="AC45" s="37" t="str">
        <f t="shared" si="41"/>
        <v> </v>
      </c>
      <c r="AD45" s="37">
        <f t="shared" si="42"/>
        <v>0</v>
      </c>
      <c r="AE45" s="37">
        <f t="shared" si="43"/>
      </c>
      <c r="AF45" s="37">
        <f t="shared" si="44"/>
      </c>
      <c r="AG45" s="37">
        <f t="shared" si="45"/>
      </c>
      <c r="AH45" s="63">
        <f t="shared" si="46"/>
        <v>0</v>
      </c>
      <c r="AI45" s="37" t="str">
        <f t="shared" si="47"/>
        <v>新</v>
      </c>
    </row>
    <row r="46" spans="2:35" ht="17.25">
      <c r="B46" s="37">
        <v>4</v>
      </c>
      <c r="C46" s="102"/>
      <c r="D46" s="103"/>
      <c r="E46" s="37">
        <f>VLOOKUP(C46,'入力'!$B$13:$E$148,2,FALSE)</f>
      </c>
      <c r="F46" s="37">
        <f>VLOOKUP(C46,'入力'!$B$13:$E$148,3,FALSE)</f>
      </c>
      <c r="G46" s="37">
        <f>VLOOKUP(C46,'入力'!$B$13:$E$148,4,FALSE)</f>
      </c>
      <c r="I46" s="65"/>
      <c r="K46" s="65" t="s">
        <v>114</v>
      </c>
      <c r="L46" s="136">
        <f>VLOOKUP(C46,'入力'!$B$13:$F$148,5,FALSE)</f>
        <v>0</v>
      </c>
      <c r="M46" s="37">
        <f>VLOOKUP(C46,'入力'!$B$13:$G$148,6,FALSE)</f>
      </c>
      <c r="N46" s="33"/>
      <c r="O46" s="37">
        <v>4</v>
      </c>
      <c r="P46" s="100"/>
      <c r="Q46" s="100"/>
      <c r="R46" s="21"/>
      <c r="S46" s="21"/>
      <c r="T46" s="21">
        <f t="shared" si="36"/>
        <v>0</v>
      </c>
      <c r="U46" s="21"/>
      <c r="V46" s="21" t="b">
        <f t="shared" si="37"/>
        <v>0</v>
      </c>
      <c r="W46" s="37">
        <f t="shared" si="38"/>
        <v>9999</v>
      </c>
      <c r="X46" s="37">
        <f t="shared" si="39"/>
        <v>0</v>
      </c>
      <c r="Y46" s="37">
        <f>VLOOKUP(AF46,'入力'!$D$3:$E$9,2)</f>
        <v>8</v>
      </c>
      <c r="Z46" s="33"/>
      <c r="AB46" s="37" t="str">
        <f t="shared" si="40"/>
        <v> </v>
      </c>
      <c r="AC46" s="37" t="str">
        <f t="shared" si="41"/>
        <v> </v>
      </c>
      <c r="AD46" s="37">
        <f t="shared" si="42"/>
        <v>0</v>
      </c>
      <c r="AE46" s="37">
        <f t="shared" si="43"/>
      </c>
      <c r="AF46" s="37">
        <f t="shared" si="44"/>
      </c>
      <c r="AG46" s="37">
        <f t="shared" si="45"/>
      </c>
      <c r="AH46" s="63">
        <f t="shared" si="46"/>
        <v>0</v>
      </c>
      <c r="AI46" s="37" t="str">
        <f t="shared" si="47"/>
        <v>新</v>
      </c>
    </row>
    <row r="47" spans="2:35" ht="17.25">
      <c r="B47" s="37">
        <v>5</v>
      </c>
      <c r="C47" s="102"/>
      <c r="D47" s="103"/>
      <c r="E47" s="37">
        <f>VLOOKUP(C47,'入力'!$B$13:$E$148,2,FALSE)</f>
      </c>
      <c r="F47" s="37">
        <f>VLOOKUP(C47,'入力'!$B$13:$E$148,3,FALSE)</f>
      </c>
      <c r="G47" s="37">
        <f>VLOOKUP(C47,'入力'!$B$13:$E$148,4,FALSE)</f>
      </c>
      <c r="I47" s="65"/>
      <c r="K47" s="65" t="s">
        <v>114</v>
      </c>
      <c r="L47" s="136">
        <f>VLOOKUP(C47,'入力'!$B$13:$F$148,5,FALSE)</f>
        <v>0</v>
      </c>
      <c r="M47" s="37">
        <f>VLOOKUP(C47,'入力'!$B$13:$G$148,6,FALSE)</f>
      </c>
      <c r="N47" s="33"/>
      <c r="O47" s="37">
        <v>5</v>
      </c>
      <c r="P47" s="100"/>
      <c r="Q47" s="100"/>
      <c r="R47" s="21"/>
      <c r="S47" s="21"/>
      <c r="T47" s="21">
        <f t="shared" si="36"/>
        <v>0</v>
      </c>
      <c r="U47" s="21"/>
      <c r="V47" s="21" t="b">
        <f t="shared" si="37"/>
        <v>0</v>
      </c>
      <c r="W47" s="37">
        <f t="shared" si="38"/>
        <v>9999</v>
      </c>
      <c r="X47" s="37">
        <f t="shared" si="39"/>
        <v>0</v>
      </c>
      <c r="Y47" s="37">
        <f>VLOOKUP(AF47,'入力'!$D$3:$E$9,2)</f>
        <v>8</v>
      </c>
      <c r="Z47" s="33"/>
      <c r="AB47" s="37" t="str">
        <f t="shared" si="40"/>
        <v> </v>
      </c>
      <c r="AC47" s="37" t="str">
        <f t="shared" si="41"/>
        <v> </v>
      </c>
      <c r="AD47" s="37">
        <f t="shared" si="42"/>
        <v>0</v>
      </c>
      <c r="AE47" s="37">
        <f t="shared" si="43"/>
      </c>
      <c r="AF47" s="37">
        <f t="shared" si="44"/>
      </c>
      <c r="AG47" s="37">
        <f t="shared" si="45"/>
      </c>
      <c r="AH47" s="63">
        <f t="shared" si="46"/>
        <v>0</v>
      </c>
      <c r="AI47" s="37" t="str">
        <f t="shared" si="47"/>
        <v>新</v>
      </c>
    </row>
    <row r="48" spans="2:35" ht="17.25">
      <c r="B48" s="37">
        <v>6</v>
      </c>
      <c r="C48" s="102"/>
      <c r="D48" s="103"/>
      <c r="E48" s="37">
        <f>VLOOKUP(C48,'入力'!$B$13:$E$148,2,FALSE)</f>
      </c>
      <c r="F48" s="37">
        <f>VLOOKUP(C48,'入力'!$B$13:$E$148,3,FALSE)</f>
      </c>
      <c r="G48" s="37">
        <f>VLOOKUP(C48,'入力'!$B$13:$E$148,4,FALSE)</f>
      </c>
      <c r="I48" s="65"/>
      <c r="K48" s="65" t="s">
        <v>114</v>
      </c>
      <c r="L48" s="136">
        <f>VLOOKUP(C48,'入力'!$B$13:$F$148,5,FALSE)</f>
        <v>0</v>
      </c>
      <c r="M48" s="37">
        <f>VLOOKUP(C48,'入力'!$B$13:$G$148,6,FALSE)</f>
      </c>
      <c r="N48" s="33"/>
      <c r="O48" s="37">
        <v>6</v>
      </c>
      <c r="P48" s="100"/>
      <c r="Q48" s="100"/>
      <c r="R48" s="21"/>
      <c r="S48" s="21"/>
      <c r="T48" s="21">
        <f t="shared" si="36"/>
        <v>0</v>
      </c>
      <c r="U48" s="21"/>
      <c r="V48" s="21" t="b">
        <f t="shared" si="37"/>
        <v>0</v>
      </c>
      <c r="W48" s="37">
        <f t="shared" si="38"/>
        <v>9999</v>
      </c>
      <c r="X48" s="37">
        <f t="shared" si="39"/>
        <v>0</v>
      </c>
      <c r="Y48" s="37">
        <f>VLOOKUP(AF48,'入力'!$D$3:$E$9,2)</f>
        <v>8</v>
      </c>
      <c r="Z48" s="33"/>
      <c r="AB48" s="37" t="str">
        <f t="shared" si="40"/>
        <v> </v>
      </c>
      <c r="AC48" s="37" t="str">
        <f t="shared" si="41"/>
        <v> </v>
      </c>
      <c r="AD48" s="37">
        <f t="shared" si="42"/>
        <v>0</v>
      </c>
      <c r="AE48" s="37">
        <f t="shared" si="43"/>
      </c>
      <c r="AF48" s="37">
        <f t="shared" si="44"/>
      </c>
      <c r="AG48" s="37">
        <f t="shared" si="45"/>
      </c>
      <c r="AH48" s="63">
        <f t="shared" si="46"/>
        <v>0</v>
      </c>
      <c r="AI48" s="37" t="str">
        <f t="shared" si="47"/>
        <v>新</v>
      </c>
    </row>
    <row r="49" spans="2:35" ht="17.25">
      <c r="B49" s="37">
        <v>7</v>
      </c>
      <c r="C49" s="102"/>
      <c r="D49" s="103"/>
      <c r="E49" s="37">
        <f>VLOOKUP(C49,'入力'!$B$13:$E$148,2,FALSE)</f>
      </c>
      <c r="F49" s="37">
        <f>VLOOKUP(C49,'入力'!$B$13:$E$148,3,FALSE)</f>
      </c>
      <c r="G49" s="37">
        <f>VLOOKUP(C49,'入力'!$B$13:$E$148,4,FALSE)</f>
      </c>
      <c r="I49" s="65"/>
      <c r="K49" s="65" t="s">
        <v>114</v>
      </c>
      <c r="L49" s="136">
        <f>VLOOKUP(C49,'入力'!$B$13:$F$148,5,FALSE)</f>
        <v>0</v>
      </c>
      <c r="M49" s="37">
        <f>VLOOKUP(C49,'入力'!$B$13:$G$148,6,FALSE)</f>
      </c>
      <c r="N49" s="33"/>
      <c r="O49" s="37">
        <v>7</v>
      </c>
      <c r="P49" s="100"/>
      <c r="Q49" s="100"/>
      <c r="R49" s="21"/>
      <c r="S49" s="21"/>
      <c r="T49" s="21">
        <f t="shared" si="36"/>
        <v>0</v>
      </c>
      <c r="U49" s="21"/>
      <c r="V49" s="21" t="b">
        <f t="shared" si="37"/>
        <v>0</v>
      </c>
      <c r="W49" s="37">
        <f t="shared" si="38"/>
        <v>9999</v>
      </c>
      <c r="X49" s="37">
        <f t="shared" si="39"/>
        <v>0</v>
      </c>
      <c r="Y49" s="37">
        <f>VLOOKUP(AF49,'入力'!$D$3:$E$9,2)</f>
        <v>8</v>
      </c>
      <c r="Z49" s="33"/>
      <c r="AB49" s="37" t="str">
        <f t="shared" si="40"/>
        <v> </v>
      </c>
      <c r="AC49" s="37" t="str">
        <f t="shared" si="41"/>
        <v> </v>
      </c>
      <c r="AD49" s="37">
        <f t="shared" si="42"/>
        <v>0</v>
      </c>
      <c r="AE49" s="37">
        <f t="shared" si="43"/>
      </c>
      <c r="AF49" s="37">
        <f t="shared" si="44"/>
      </c>
      <c r="AG49" s="37">
        <f t="shared" si="45"/>
      </c>
      <c r="AH49" s="63">
        <f t="shared" si="46"/>
        <v>0</v>
      </c>
      <c r="AI49" s="37" t="str">
        <f t="shared" si="47"/>
        <v>新</v>
      </c>
    </row>
    <row r="50" spans="2:35" ht="17.25">
      <c r="B50" s="37">
        <v>8</v>
      </c>
      <c r="C50" s="102"/>
      <c r="D50" s="103"/>
      <c r="E50" s="37">
        <f>VLOOKUP(C50,'入力'!$B$13:$E$148,2,FALSE)</f>
      </c>
      <c r="F50" s="37">
        <f>VLOOKUP(C50,'入力'!$B$13:$E$148,3,FALSE)</f>
      </c>
      <c r="G50" s="37">
        <f>VLOOKUP(C50,'入力'!$B$13:$E$148,4,FALSE)</f>
      </c>
      <c r="I50" s="65"/>
      <c r="K50" s="65" t="s">
        <v>114</v>
      </c>
      <c r="N50" s="33"/>
      <c r="O50" s="37">
        <v>8</v>
      </c>
      <c r="P50" s="100"/>
      <c r="Q50" s="100"/>
      <c r="R50" s="21"/>
      <c r="S50" s="21"/>
      <c r="T50" s="21">
        <f t="shared" si="36"/>
        <v>0</v>
      </c>
      <c r="U50" s="21"/>
      <c r="V50" s="21" t="b">
        <f t="shared" si="37"/>
        <v>0</v>
      </c>
      <c r="W50" s="37">
        <f t="shared" si="38"/>
        <v>9999</v>
      </c>
      <c r="X50" s="37">
        <f t="shared" si="39"/>
        <v>0</v>
      </c>
      <c r="Y50" s="37">
        <f>VLOOKUP(AF50,'入力'!$D$3:$E$9,2)</f>
        <v>8</v>
      </c>
      <c r="Z50" s="33"/>
      <c r="AB50" s="37" t="str">
        <f t="shared" si="40"/>
        <v> </v>
      </c>
      <c r="AC50" s="37" t="str">
        <f t="shared" si="41"/>
        <v> </v>
      </c>
      <c r="AD50" s="37">
        <f t="shared" si="42"/>
        <v>0</v>
      </c>
      <c r="AE50" s="37">
        <f t="shared" si="43"/>
      </c>
      <c r="AF50" s="37">
        <f t="shared" si="44"/>
      </c>
      <c r="AG50" s="37">
        <f t="shared" si="45"/>
      </c>
      <c r="AH50" s="63">
        <f t="shared" si="46"/>
        <v>0</v>
      </c>
      <c r="AI50" s="37" t="str">
        <f t="shared" si="47"/>
        <v>新</v>
      </c>
    </row>
    <row r="51" spans="2:35" ht="17.25">
      <c r="B51" s="37">
        <v>9</v>
      </c>
      <c r="C51" s="102"/>
      <c r="D51" s="103"/>
      <c r="E51" s="37">
        <f>VLOOKUP(C51,'入力'!$B$13:$E$148,2,FALSE)</f>
      </c>
      <c r="F51" s="37">
        <f>VLOOKUP(C51,'入力'!$B$13:$E$148,3,FALSE)</f>
      </c>
      <c r="G51" s="37">
        <f>VLOOKUP(C51,'入力'!$B$13:$E$148,4,FALSE)</f>
      </c>
      <c r="I51" s="65"/>
      <c r="K51" s="65" t="s">
        <v>114</v>
      </c>
      <c r="N51" s="33"/>
      <c r="O51" s="37">
        <v>9</v>
      </c>
      <c r="P51" s="100"/>
      <c r="Q51" s="100"/>
      <c r="R51" s="21"/>
      <c r="S51" s="21"/>
      <c r="T51" s="21">
        <f t="shared" si="36"/>
        <v>0</v>
      </c>
      <c r="U51" s="21"/>
      <c r="V51" s="21" t="b">
        <f t="shared" si="37"/>
        <v>0</v>
      </c>
      <c r="W51" s="37">
        <f t="shared" si="38"/>
        <v>9999</v>
      </c>
      <c r="X51" s="37">
        <f t="shared" si="39"/>
        <v>0</v>
      </c>
      <c r="Y51" s="37">
        <f>VLOOKUP(AF51,'入力'!$D$3:$E$9,2)</f>
        <v>8</v>
      </c>
      <c r="Z51" s="33"/>
      <c r="AB51" s="37" t="str">
        <f t="shared" si="40"/>
        <v> </v>
      </c>
      <c r="AC51" s="37" t="str">
        <f t="shared" si="41"/>
        <v> </v>
      </c>
      <c r="AD51" s="37">
        <f t="shared" si="42"/>
        <v>0</v>
      </c>
      <c r="AE51" s="37">
        <f t="shared" si="43"/>
      </c>
      <c r="AF51" s="37">
        <f t="shared" si="44"/>
      </c>
      <c r="AG51" s="37">
        <f t="shared" si="45"/>
      </c>
      <c r="AH51" s="63">
        <f t="shared" si="46"/>
        <v>0</v>
      </c>
      <c r="AI51" s="37" t="str">
        <f t="shared" si="47"/>
        <v>新</v>
      </c>
    </row>
    <row r="52" spans="1:28" ht="17.25">
      <c r="A52" s="37" t="s">
        <v>63</v>
      </c>
      <c r="E52" s="37">
        <f>VLOOKUP(C52,'入力'!$B$13:$E$148,2,FALSE)</f>
      </c>
      <c r="F52" s="37">
        <f>VLOOKUP(C52,'入力'!$B$13:$E$148,3,FALSE)</f>
      </c>
      <c r="G52" s="37">
        <f>VLOOKUP(C52,'入力'!$B$13:$E$148,4,FALSE)</f>
      </c>
      <c r="N52" s="33"/>
      <c r="S52" s="21"/>
      <c r="T52" s="21"/>
      <c r="U52" s="21"/>
      <c r="V52" s="21"/>
      <c r="Z52" s="33"/>
      <c r="AB52" s="37" t="str">
        <f t="shared" si="28"/>
        <v> </v>
      </c>
    </row>
    <row r="53" spans="1:39" ht="17.25">
      <c r="A53" s="37" t="s">
        <v>117</v>
      </c>
      <c r="E53" s="37">
        <f>VLOOKUP(C53,'入力'!$B$13:$E$148,2,FALSE)</f>
      </c>
      <c r="F53" s="37">
        <f>VLOOKUP(C53,'入力'!$B$13:$E$148,3,FALSE)</f>
      </c>
      <c r="G53" s="37">
        <f>VLOOKUP(C53,'入力'!$B$13:$E$148,4,FALSE)</f>
      </c>
      <c r="I53" s="37" t="s">
        <v>104</v>
      </c>
      <c r="L53" s="136" t="s">
        <v>118</v>
      </c>
      <c r="N53" s="33" t="str">
        <f>A53</f>
        <v>決勝</v>
      </c>
      <c r="O53" s="37" t="s">
        <v>28</v>
      </c>
      <c r="P53" s="182" t="s">
        <v>306</v>
      </c>
      <c r="Q53" s="115">
        <v>1.2</v>
      </c>
      <c r="R53" s="37" t="s">
        <v>95</v>
      </c>
      <c r="S53" s="21"/>
      <c r="T53" s="21"/>
      <c r="U53" s="21"/>
      <c r="V53" s="21"/>
      <c r="Z53" s="116"/>
      <c r="AA53" s="37" t="s">
        <v>117</v>
      </c>
      <c r="AC53" s="37" t="s">
        <v>28</v>
      </c>
      <c r="AD53" s="21" t="str">
        <f>P53</f>
        <v>+</v>
      </c>
      <c r="AE53" s="117">
        <f>Q53</f>
        <v>1.2</v>
      </c>
      <c r="AF53" s="37" t="s">
        <v>95</v>
      </c>
      <c r="AG53" s="37" t="s">
        <v>12</v>
      </c>
      <c r="AJ53" s="37" t="s">
        <v>89</v>
      </c>
      <c r="AM53" s="37" t="s">
        <v>89</v>
      </c>
    </row>
    <row r="54" spans="2:43" ht="17.25">
      <c r="B54" s="37">
        <v>1</v>
      </c>
      <c r="C54" s="102"/>
      <c r="D54" s="103"/>
      <c r="E54" s="37">
        <f>VLOOKUP(C54,'入力'!$B$13:$E$148,2,FALSE)</f>
      </c>
      <c r="F54" s="37">
        <f>VLOOKUP(C54,'入力'!$B$13:$E$148,3,FALSE)</f>
      </c>
      <c r="G54" s="37">
        <f>VLOOKUP(C54,'入力'!$B$13:$E$148,4,FALSE)</f>
      </c>
      <c r="I54" s="65"/>
      <c r="K54" s="65" t="s">
        <v>114</v>
      </c>
      <c r="L54" s="139">
        <f aca="true" t="shared" si="48" ref="L54:L62">VLOOKUP(C54,$P$10:$AH$53,19,FALSE)</f>
        <v>0</v>
      </c>
      <c r="N54" s="33"/>
      <c r="O54" s="37">
        <v>1</v>
      </c>
      <c r="P54" s="100">
        <v>217</v>
      </c>
      <c r="Q54" s="100">
        <v>1150</v>
      </c>
      <c r="R54" s="21"/>
      <c r="S54" s="21"/>
      <c r="T54" s="21">
        <f aca="true" t="shared" si="49" ref="T54:T62">VLOOKUP(P54,$C$53:$G$62,2,FALSE)</f>
        <v>0</v>
      </c>
      <c r="U54" s="21"/>
      <c r="V54" s="21" t="b">
        <f aca="true" t="shared" si="50" ref="V54:V62">AND(Q54&gt;0,NOT(T54))</f>
        <v>1</v>
      </c>
      <c r="W54" s="37">
        <f aca="true" t="shared" si="51" ref="W54:W62">IF(Q54=0,9999,IF(T54="0",Q54,9999))</f>
        <v>1150</v>
      </c>
      <c r="X54" s="37">
        <f aca="true" t="shared" si="52" ref="X54:X62">ROUNDUP(Q54/10,0)</f>
        <v>115</v>
      </c>
      <c r="Y54" s="37">
        <f>VLOOKUP(AF54,'入力'!$D$3:$E$9,2)</f>
        <v>1</v>
      </c>
      <c r="Z54" s="33"/>
      <c r="AB54" s="37">
        <f aca="true" t="shared" si="53" ref="AB54:AB61">IF(V54=1,RANK(W54,$W$53:$W$61,1)," ")</f>
        <v>1</v>
      </c>
      <c r="AC54" s="37" t="str">
        <f aca="true" t="shared" si="54" ref="AC54:AC62">IF(T54=0," ","ｵｰﾌﾟﾝ")</f>
        <v> </v>
      </c>
      <c r="AD54" s="37">
        <f aca="true" t="shared" si="55" ref="AD54:AD62">P54</f>
        <v>217</v>
      </c>
      <c r="AE54" s="37" t="str">
        <f aca="true" t="shared" si="56" ref="AE54:AE62">VLOOKUP(P54,$C$53:$G$62,3,FALSE)</f>
        <v>小瀧　智久</v>
      </c>
      <c r="AF54" s="37">
        <f aca="true" t="shared" si="57" ref="AF54:AF62">VLOOKUP(P54,$C$53:$G$62,4,FALSE)</f>
        <v>29</v>
      </c>
      <c r="AG54" s="37" t="str">
        <f aca="true" t="shared" si="58" ref="AG54:AG62">VLOOKUP(P54,$C$53:$G$62,5,FALSE)</f>
        <v>北陸</v>
      </c>
      <c r="AH54" s="63">
        <f aca="true" t="shared" si="59" ref="AH54:AH62">X54</f>
        <v>115</v>
      </c>
      <c r="AI54" s="37" t="str">
        <f aca="true" t="shared" si="60" ref="AI54:AI62">IF(X54&lt;X$7,"新",IF(X54=X$7,"タイ"," "))</f>
        <v> </v>
      </c>
      <c r="AJ54" s="37">
        <f>VLOOKUP(AB54,'入力'!$B$151:$C$162,2)</f>
        <v>7</v>
      </c>
      <c r="AL54" s="37" t="s">
        <v>78</v>
      </c>
      <c r="AM54" s="118">
        <f>SUMIF($AG$54:$AG$62,$AL54,AJ$54:AJ$62)</f>
        <v>4</v>
      </c>
      <c r="AN54" s="118">
        <f>AM55</f>
        <v>15</v>
      </c>
      <c r="AO54" s="118">
        <f>AM56</f>
        <v>3</v>
      </c>
      <c r="AP54" s="118"/>
      <c r="AQ54" s="118"/>
    </row>
    <row r="55" spans="2:39" ht="17.25">
      <c r="B55" s="37">
        <v>2</v>
      </c>
      <c r="C55" s="102">
        <v>210</v>
      </c>
      <c r="D55" s="103"/>
      <c r="E55" s="37" t="str">
        <f>VLOOKUP(C55,'入力'!$B$13:$E$148,2,FALSE)</f>
        <v>坂井  信仁</v>
      </c>
      <c r="F55" s="37">
        <f>VLOOKUP(C55,'入力'!$B$13:$E$148,3,FALSE)</f>
        <v>26</v>
      </c>
      <c r="G55" s="37" t="str">
        <f>VLOOKUP(C55,'入力'!$B$13:$E$148,4,FALSE)</f>
        <v>北陸</v>
      </c>
      <c r="I55" s="65"/>
      <c r="K55" s="65" t="s">
        <v>114</v>
      </c>
      <c r="L55" s="139" t="e">
        <f t="shared" si="48"/>
        <v>#VALUE!</v>
      </c>
      <c r="N55" s="33"/>
      <c r="O55" s="37">
        <v>2</v>
      </c>
      <c r="P55" s="100">
        <v>209</v>
      </c>
      <c r="Q55" s="181">
        <v>1210</v>
      </c>
      <c r="R55" s="21"/>
      <c r="S55" s="21"/>
      <c r="T55" s="21">
        <f t="shared" si="49"/>
        <v>0</v>
      </c>
      <c r="U55" s="21"/>
      <c r="V55" s="21" t="b">
        <f t="shared" si="50"/>
        <v>1</v>
      </c>
      <c r="W55" s="37">
        <f t="shared" si="51"/>
        <v>1210</v>
      </c>
      <c r="X55" s="37">
        <f t="shared" si="52"/>
        <v>121</v>
      </c>
      <c r="Y55" s="37">
        <f>VLOOKUP(AF55,'入力'!$D$3:$E$9,2)</f>
        <v>1</v>
      </c>
      <c r="Z55" s="33"/>
      <c r="AB55" s="37">
        <f t="shared" si="53"/>
        <v>2</v>
      </c>
      <c r="AC55" s="37" t="str">
        <f t="shared" si="54"/>
        <v> </v>
      </c>
      <c r="AD55" s="37">
        <f t="shared" si="55"/>
        <v>209</v>
      </c>
      <c r="AE55" s="37" t="str">
        <f t="shared" si="56"/>
        <v>三田村 宇泰</v>
      </c>
      <c r="AF55" s="37">
        <f t="shared" si="57"/>
        <v>27</v>
      </c>
      <c r="AG55" s="37" t="str">
        <f t="shared" si="58"/>
        <v>北陸</v>
      </c>
      <c r="AH55" s="63">
        <f t="shared" si="59"/>
        <v>121</v>
      </c>
      <c r="AI55" s="37" t="str">
        <f t="shared" si="60"/>
        <v> </v>
      </c>
      <c r="AJ55" s="37">
        <f>VLOOKUP(AB55,'入力'!$B$151:$C$162,2)</f>
        <v>5</v>
      </c>
      <c r="AL55" s="37" t="s">
        <v>67</v>
      </c>
      <c r="AM55" s="118">
        <f>SUMIF($AG$54:$AG$62,$AL55,AJ$54:AJ$62)</f>
        <v>15</v>
      </c>
    </row>
    <row r="56" spans="2:39" ht="17.25">
      <c r="B56" s="37">
        <v>3</v>
      </c>
      <c r="C56" s="102">
        <v>130</v>
      </c>
      <c r="D56" s="103"/>
      <c r="E56" s="37" t="str">
        <f>VLOOKUP(C56,'入力'!$B$13:$E$148,2,FALSE)</f>
        <v>名倉　純夫</v>
      </c>
      <c r="F56" s="37">
        <f>VLOOKUP(C56,'入力'!$B$13:$E$148,3,FALSE)</f>
        <v>29</v>
      </c>
      <c r="G56" s="37" t="str">
        <f>VLOOKUP(C56,'入力'!$B$13:$E$148,4,FALSE)</f>
        <v>中部</v>
      </c>
      <c r="I56" s="65"/>
      <c r="K56" s="65" t="s">
        <v>114</v>
      </c>
      <c r="L56" s="139" t="e">
        <f t="shared" si="48"/>
        <v>#VALUE!</v>
      </c>
      <c r="N56" s="33"/>
      <c r="O56" s="37">
        <v>3</v>
      </c>
      <c r="P56" s="100">
        <v>130</v>
      </c>
      <c r="Q56" s="181">
        <v>1210</v>
      </c>
      <c r="R56" s="21"/>
      <c r="S56" s="21"/>
      <c r="T56" s="21">
        <f t="shared" si="49"/>
        <v>0</v>
      </c>
      <c r="U56" s="21"/>
      <c r="V56" s="21" t="b">
        <f t="shared" si="50"/>
        <v>1</v>
      </c>
      <c r="W56" s="37">
        <f t="shared" si="51"/>
        <v>1210</v>
      </c>
      <c r="X56" s="37">
        <f t="shared" si="52"/>
        <v>121</v>
      </c>
      <c r="Y56" s="37">
        <f>VLOOKUP(AF56,'入力'!$D$3:$E$9,2)</f>
        <v>1</v>
      </c>
      <c r="Z56" s="33"/>
      <c r="AB56" s="37">
        <v>3</v>
      </c>
      <c r="AC56" s="37" t="str">
        <f t="shared" si="54"/>
        <v> </v>
      </c>
      <c r="AD56" s="37">
        <f t="shared" si="55"/>
        <v>130</v>
      </c>
      <c r="AE56" s="37" t="str">
        <f t="shared" si="56"/>
        <v>名倉　純夫</v>
      </c>
      <c r="AF56" s="37">
        <f t="shared" si="57"/>
        <v>29</v>
      </c>
      <c r="AG56" s="37" t="str">
        <f t="shared" si="58"/>
        <v>中部</v>
      </c>
      <c r="AH56" s="63">
        <f t="shared" si="59"/>
        <v>121</v>
      </c>
      <c r="AI56" s="37" t="str">
        <f t="shared" si="60"/>
        <v> </v>
      </c>
      <c r="AJ56" s="37">
        <f>VLOOKUP(AB56,'入力'!$B$151:$C$162,2)</f>
        <v>4</v>
      </c>
      <c r="AL56" s="37" t="s">
        <v>61</v>
      </c>
      <c r="AM56" s="118">
        <f>SUMIF($AG$54:$AG$62,$AL56,AJ$54:AJ$62)</f>
        <v>3</v>
      </c>
    </row>
    <row r="57" spans="2:39" ht="17.25">
      <c r="B57" s="37">
        <v>4</v>
      </c>
      <c r="C57" s="102">
        <v>519</v>
      </c>
      <c r="D57" s="103"/>
      <c r="E57" s="37" t="str">
        <f>VLOOKUP(C57,'入力'!$B$13:$E$148,2,FALSE)</f>
        <v>矢野　嘉章</v>
      </c>
      <c r="F57" s="37">
        <f>VLOOKUP(C57,'入力'!$B$13:$E$148,3,FALSE)</f>
        <v>21</v>
      </c>
      <c r="G57" s="37" t="str">
        <f>VLOOKUP(C57,'入力'!$B$13:$E$148,4,FALSE)</f>
        <v>関西</v>
      </c>
      <c r="I57" s="65"/>
      <c r="K57" s="65" t="s">
        <v>114</v>
      </c>
      <c r="L57" s="139" t="e">
        <f t="shared" si="48"/>
        <v>#VALUE!</v>
      </c>
      <c r="N57" s="33"/>
      <c r="O57" s="37">
        <v>4</v>
      </c>
      <c r="P57" s="100">
        <v>210</v>
      </c>
      <c r="Q57" s="100">
        <v>1240</v>
      </c>
      <c r="R57" s="21"/>
      <c r="S57" s="21"/>
      <c r="T57" s="21">
        <f t="shared" si="49"/>
        <v>0</v>
      </c>
      <c r="U57" s="21"/>
      <c r="V57" s="21" t="b">
        <f t="shared" si="50"/>
        <v>1</v>
      </c>
      <c r="W57" s="37">
        <f t="shared" si="51"/>
        <v>1240</v>
      </c>
      <c r="X57" s="37">
        <f t="shared" si="52"/>
        <v>124</v>
      </c>
      <c r="Y57" s="37">
        <f>VLOOKUP(AF57,'入力'!$D$3:$E$9,2)</f>
        <v>1</v>
      </c>
      <c r="Z57" s="33"/>
      <c r="AB57" s="37">
        <f t="shared" si="53"/>
        <v>4</v>
      </c>
      <c r="AC57" s="37" t="str">
        <f t="shared" si="54"/>
        <v> </v>
      </c>
      <c r="AD57" s="37">
        <f t="shared" si="55"/>
        <v>210</v>
      </c>
      <c r="AE57" s="37" t="str">
        <f t="shared" si="56"/>
        <v>坂井  信仁</v>
      </c>
      <c r="AF57" s="37">
        <f t="shared" si="57"/>
        <v>26</v>
      </c>
      <c r="AG57" s="37" t="str">
        <f t="shared" si="58"/>
        <v>北陸</v>
      </c>
      <c r="AH57" s="63">
        <f t="shared" si="59"/>
        <v>124</v>
      </c>
      <c r="AI57" s="37" t="str">
        <f t="shared" si="60"/>
        <v> </v>
      </c>
      <c r="AJ57" s="37">
        <f>VLOOKUP(AB57,'入力'!$B$151:$C$162,2)</f>
        <v>3</v>
      </c>
      <c r="AL57" s="37" t="s">
        <v>59</v>
      </c>
      <c r="AM57" s="118">
        <f>SUMIF($AG$54:$AG$62,$AL57,AJ$54:AJ$62)</f>
        <v>0</v>
      </c>
    </row>
    <row r="58" spans="2:39" ht="17.25">
      <c r="B58" s="37">
        <v>5</v>
      </c>
      <c r="C58" s="102">
        <v>217</v>
      </c>
      <c r="D58" s="103"/>
      <c r="E58" s="37" t="str">
        <f>VLOOKUP(C58,'入力'!$B$13:$E$148,2,FALSE)</f>
        <v>小瀧　智久</v>
      </c>
      <c r="F58" s="37">
        <f>VLOOKUP(C58,'入力'!$B$13:$E$148,3,FALSE)</f>
        <v>29</v>
      </c>
      <c r="G58" s="37" t="str">
        <f>VLOOKUP(C58,'入力'!$B$13:$E$148,4,FALSE)</f>
        <v>北陸</v>
      </c>
      <c r="I58" s="65"/>
      <c r="K58" s="65" t="s">
        <v>114</v>
      </c>
      <c r="L58" s="139" t="e">
        <f t="shared" si="48"/>
        <v>#VALUE!</v>
      </c>
      <c r="N58" s="33"/>
      <c r="O58" s="37">
        <v>5</v>
      </c>
      <c r="P58" s="100">
        <v>517</v>
      </c>
      <c r="Q58" s="100">
        <v>1280</v>
      </c>
      <c r="R58" s="21"/>
      <c r="S58" s="21"/>
      <c r="T58" s="21">
        <f t="shared" si="49"/>
        <v>0</v>
      </c>
      <c r="U58" s="21"/>
      <c r="V58" s="21" t="b">
        <f t="shared" si="50"/>
        <v>1</v>
      </c>
      <c r="W58" s="37">
        <f t="shared" si="51"/>
        <v>1280</v>
      </c>
      <c r="X58" s="37">
        <f t="shared" si="52"/>
        <v>128</v>
      </c>
      <c r="Y58" s="37">
        <f>VLOOKUP(AF58,'入力'!$D$3:$E$9,2)</f>
        <v>1</v>
      </c>
      <c r="Z58" s="33"/>
      <c r="AB58" s="37">
        <f t="shared" si="53"/>
        <v>5</v>
      </c>
      <c r="AC58" s="37" t="str">
        <f t="shared" si="54"/>
        <v> </v>
      </c>
      <c r="AD58" s="37">
        <f t="shared" si="55"/>
        <v>517</v>
      </c>
      <c r="AE58" s="37" t="str">
        <f t="shared" si="56"/>
        <v>川崎　淳平</v>
      </c>
      <c r="AF58" s="37">
        <f t="shared" si="57"/>
        <v>19</v>
      </c>
      <c r="AG58" s="37" t="str">
        <f t="shared" si="58"/>
        <v>関西</v>
      </c>
      <c r="AH58" s="63">
        <f t="shared" si="59"/>
        <v>128</v>
      </c>
      <c r="AI58" s="37" t="str">
        <f t="shared" si="60"/>
        <v> </v>
      </c>
      <c r="AJ58" s="37">
        <f>VLOOKUP(AB58,'入力'!$B$151:$C$162,2)</f>
        <v>2</v>
      </c>
      <c r="AM58" s="118">
        <f>SUMIF($AG$54:$AG$62,$AL58,AJ$54:AJ$62)</f>
        <v>0</v>
      </c>
    </row>
    <row r="59" spans="2:39" ht="17.25">
      <c r="B59" s="37">
        <v>6</v>
      </c>
      <c r="C59" s="102">
        <v>509</v>
      </c>
      <c r="D59" s="103"/>
      <c r="E59" s="37" t="str">
        <f>VLOOKUP(C59,'入力'!$B$13:$E$148,2,FALSE)</f>
        <v>間吾　則裕</v>
      </c>
      <c r="F59" s="37">
        <f>VLOOKUP(C59,'入力'!$B$13:$E$148,3,FALSE)</f>
        <v>24</v>
      </c>
      <c r="G59" s="37" t="str">
        <f>VLOOKUP(C59,'入力'!$B$13:$E$148,4,FALSE)</f>
        <v>関西</v>
      </c>
      <c r="I59" s="65"/>
      <c r="K59" s="65" t="s">
        <v>114</v>
      </c>
      <c r="L59" s="139" t="e">
        <f t="shared" si="48"/>
        <v>#VALUE!</v>
      </c>
      <c r="N59" s="33"/>
      <c r="O59" s="37">
        <v>6</v>
      </c>
      <c r="P59" s="100">
        <v>519</v>
      </c>
      <c r="Q59" s="181">
        <v>1280</v>
      </c>
      <c r="R59" s="21"/>
      <c r="S59" s="21"/>
      <c r="T59" s="21">
        <f t="shared" si="49"/>
        <v>0</v>
      </c>
      <c r="U59" s="21"/>
      <c r="V59" s="21" t="b">
        <f t="shared" si="50"/>
        <v>1</v>
      </c>
      <c r="W59" s="37">
        <f t="shared" si="51"/>
        <v>1280</v>
      </c>
      <c r="X59" s="37">
        <f t="shared" si="52"/>
        <v>128</v>
      </c>
      <c r="Y59" s="37">
        <f>VLOOKUP(AF59,'入力'!$D$3:$E$9,2)</f>
        <v>1</v>
      </c>
      <c r="Z59" s="33"/>
      <c r="AB59" s="37">
        <v>6</v>
      </c>
      <c r="AC59" s="37" t="str">
        <f t="shared" si="54"/>
        <v> </v>
      </c>
      <c r="AD59" s="37">
        <f t="shared" si="55"/>
        <v>519</v>
      </c>
      <c r="AE59" s="37" t="str">
        <f t="shared" si="56"/>
        <v>矢野　嘉章</v>
      </c>
      <c r="AF59" s="37">
        <f t="shared" si="57"/>
        <v>21</v>
      </c>
      <c r="AG59" s="37" t="str">
        <f t="shared" si="58"/>
        <v>関西</v>
      </c>
      <c r="AH59" s="63">
        <f t="shared" si="59"/>
        <v>128</v>
      </c>
      <c r="AI59" s="37" t="str">
        <f t="shared" si="60"/>
        <v> </v>
      </c>
      <c r="AJ59" s="37">
        <f>VLOOKUP(AB59,'入力'!$B$151:$C$162,2)</f>
        <v>1</v>
      </c>
      <c r="AM59" s="118"/>
    </row>
    <row r="60" spans="2:40" ht="17.25">
      <c r="B60" s="37">
        <v>7</v>
      </c>
      <c r="C60" s="102">
        <v>209</v>
      </c>
      <c r="D60" s="103"/>
      <c r="E60" s="37" t="str">
        <f>VLOOKUP(C60,'入力'!$B$13:$E$148,2,FALSE)</f>
        <v>三田村 宇泰</v>
      </c>
      <c r="F60" s="37">
        <f>VLOOKUP(C60,'入力'!$B$13:$E$148,3,FALSE)</f>
        <v>27</v>
      </c>
      <c r="G60" s="37" t="str">
        <f>VLOOKUP(C60,'入力'!$B$13:$E$148,4,FALSE)</f>
        <v>北陸</v>
      </c>
      <c r="I60" s="65"/>
      <c r="K60" s="65" t="s">
        <v>114</v>
      </c>
      <c r="L60" s="139" t="e">
        <f t="shared" si="48"/>
        <v>#VALUE!</v>
      </c>
      <c r="N60" s="33"/>
      <c r="O60" s="37">
        <v>7</v>
      </c>
      <c r="P60" s="100">
        <v>136</v>
      </c>
      <c r="Q60" s="181">
        <v>1280</v>
      </c>
      <c r="R60" s="21"/>
      <c r="S60" s="21"/>
      <c r="T60" s="21">
        <f t="shared" si="49"/>
        <v>0</v>
      </c>
      <c r="U60" s="21"/>
      <c r="V60" s="21" t="b">
        <f t="shared" si="50"/>
        <v>1</v>
      </c>
      <c r="W60" s="37">
        <f t="shared" si="51"/>
        <v>1280</v>
      </c>
      <c r="X60" s="37">
        <f t="shared" si="52"/>
        <v>128</v>
      </c>
      <c r="Y60" s="37">
        <f>VLOOKUP(AF60,'入力'!$D$3:$E$9,2)</f>
        <v>1</v>
      </c>
      <c r="Z60" s="111"/>
      <c r="AB60" s="37">
        <v>7</v>
      </c>
      <c r="AC60" s="37" t="str">
        <f t="shared" si="54"/>
        <v> </v>
      </c>
      <c r="AD60" s="37">
        <f t="shared" si="55"/>
        <v>136</v>
      </c>
      <c r="AE60" s="37" t="str">
        <f t="shared" si="56"/>
        <v>玉田　竜也</v>
      </c>
      <c r="AF60" s="37">
        <f t="shared" si="57"/>
        <v>20</v>
      </c>
      <c r="AG60" s="37" t="str">
        <f t="shared" si="58"/>
        <v>中部</v>
      </c>
      <c r="AH60" s="63">
        <f t="shared" si="59"/>
        <v>128</v>
      </c>
      <c r="AI60" s="37" t="str">
        <f t="shared" si="60"/>
        <v> </v>
      </c>
      <c r="AJ60" s="37">
        <f>VLOOKUP(AB60,'入力'!$B$151:$C$162,2)</f>
      </c>
      <c r="AN60" s="109"/>
    </row>
    <row r="61" spans="2:40" ht="17.25">
      <c r="B61" s="37">
        <v>8</v>
      </c>
      <c r="C61" s="102">
        <v>517</v>
      </c>
      <c r="D61" s="103"/>
      <c r="E61" s="37" t="str">
        <f>VLOOKUP(C61,'入力'!$B$13:$E$148,2,FALSE)</f>
        <v>川崎　淳平</v>
      </c>
      <c r="F61" s="37">
        <f>VLOOKUP(C61,'入力'!$B$13:$E$148,3,FALSE)</f>
        <v>19</v>
      </c>
      <c r="G61" s="37" t="str">
        <f>VLOOKUP(C61,'入力'!$B$13:$E$148,4,FALSE)</f>
        <v>関西</v>
      </c>
      <c r="I61" s="65"/>
      <c r="K61" s="65" t="s">
        <v>114</v>
      </c>
      <c r="L61" s="139" t="e">
        <f t="shared" si="48"/>
        <v>#VALUE!</v>
      </c>
      <c r="N61" s="33"/>
      <c r="O61" s="37">
        <v>8</v>
      </c>
      <c r="P61" s="100">
        <v>509</v>
      </c>
      <c r="Q61" s="100">
        <v>1560</v>
      </c>
      <c r="R61" s="21"/>
      <c r="S61" s="21"/>
      <c r="T61" s="21">
        <f t="shared" si="49"/>
        <v>0</v>
      </c>
      <c r="U61" s="21"/>
      <c r="V61" s="21" t="b">
        <f t="shared" si="50"/>
        <v>1</v>
      </c>
      <c r="W61" s="37">
        <f t="shared" si="51"/>
        <v>1560</v>
      </c>
      <c r="X61" s="37">
        <f t="shared" si="52"/>
        <v>156</v>
      </c>
      <c r="Y61" s="37">
        <f>VLOOKUP(AF61,'入力'!$D$3:$E$9,2)</f>
        <v>1</v>
      </c>
      <c r="Z61" s="111"/>
      <c r="AB61" s="37">
        <f t="shared" si="53"/>
        <v>8</v>
      </c>
      <c r="AC61" s="37" t="str">
        <f t="shared" si="54"/>
        <v> </v>
      </c>
      <c r="AD61" s="37">
        <f t="shared" si="55"/>
        <v>509</v>
      </c>
      <c r="AE61" s="37" t="str">
        <f t="shared" si="56"/>
        <v>間吾　則裕</v>
      </c>
      <c r="AF61" s="37">
        <f t="shared" si="57"/>
        <v>24</v>
      </c>
      <c r="AG61" s="37" t="str">
        <f t="shared" si="58"/>
        <v>関西</v>
      </c>
      <c r="AH61" s="63">
        <f t="shared" si="59"/>
        <v>156</v>
      </c>
      <c r="AI61" s="37" t="str">
        <f t="shared" si="60"/>
        <v> </v>
      </c>
      <c r="AJ61" s="37">
        <f>VLOOKUP(AB61,'入力'!$B$151:$C$162,2)</f>
      </c>
      <c r="AN61" s="109"/>
    </row>
    <row r="62" spans="2:40" ht="17.25">
      <c r="B62" s="37">
        <v>9</v>
      </c>
      <c r="C62" s="102">
        <v>136</v>
      </c>
      <c r="D62" s="103"/>
      <c r="E62" s="37" t="str">
        <f>VLOOKUP(C62,'入力'!$B$13:$E$148,2,FALSE)</f>
        <v>玉田　竜也</v>
      </c>
      <c r="F62" s="37">
        <f>VLOOKUP(C62,'入力'!$B$13:$E$148,3,FALSE)</f>
        <v>20</v>
      </c>
      <c r="G62" s="37" t="str">
        <f>VLOOKUP(C62,'入力'!$B$13:$E$148,4,FALSE)</f>
        <v>中部</v>
      </c>
      <c r="I62" s="65"/>
      <c r="K62" s="65" t="s">
        <v>114</v>
      </c>
      <c r="L62" s="139" t="e">
        <f t="shared" si="48"/>
        <v>#VALUE!</v>
      </c>
      <c r="N62" s="33"/>
      <c r="O62" s="37">
        <v>9</v>
      </c>
      <c r="P62" s="100"/>
      <c r="Q62" s="100"/>
      <c r="R62" s="21"/>
      <c r="S62" s="21"/>
      <c r="T62" s="21">
        <f t="shared" si="49"/>
        <v>0</v>
      </c>
      <c r="U62" s="21"/>
      <c r="V62" s="21" t="b">
        <f t="shared" si="50"/>
        <v>0</v>
      </c>
      <c r="W62" s="37">
        <f t="shared" si="51"/>
        <v>9999</v>
      </c>
      <c r="X62" s="37">
        <f t="shared" si="52"/>
        <v>0</v>
      </c>
      <c r="Y62" s="37">
        <f>VLOOKUP(AF62,'入力'!$D$3:$E$9,2)</f>
        <v>8</v>
      </c>
      <c r="Z62" s="111"/>
      <c r="AB62" s="37" t="str">
        <f>IF(V62=1,RANK(W62,$W$53:$W$61,1)," ")</f>
        <v> </v>
      </c>
      <c r="AC62" s="37" t="str">
        <f t="shared" si="54"/>
        <v> </v>
      </c>
      <c r="AD62" s="37">
        <f t="shared" si="55"/>
        <v>0</v>
      </c>
      <c r="AE62" s="37">
        <f t="shared" si="56"/>
      </c>
      <c r="AF62" s="37">
        <f t="shared" si="57"/>
      </c>
      <c r="AG62" s="37">
        <f t="shared" si="58"/>
      </c>
      <c r="AH62" s="63">
        <f t="shared" si="59"/>
        <v>0</v>
      </c>
      <c r="AI62" s="37" t="str">
        <f t="shared" si="60"/>
        <v>新</v>
      </c>
      <c r="AJ62" s="37">
        <f>VLOOKUP(AB62,'入力'!$B$151:$C$162,2)</f>
      </c>
      <c r="AN62" s="109"/>
    </row>
    <row r="63" spans="14:40" ht="17.25">
      <c r="N63" s="33"/>
      <c r="R63" s="21"/>
      <c r="S63" s="21"/>
      <c r="T63" s="21"/>
      <c r="U63" s="21"/>
      <c r="V63" s="21"/>
      <c r="Z63" s="111"/>
      <c r="AB63" s="104"/>
      <c r="AC63" s="37" t="s">
        <v>119</v>
      </c>
      <c r="AN63" s="109"/>
    </row>
    <row r="64" spans="1:42" ht="17.25">
      <c r="A64" s="65"/>
      <c r="C64" s="65" t="s">
        <v>120</v>
      </c>
      <c r="D64" s="106"/>
      <c r="E64" s="65"/>
      <c r="F64" s="65"/>
      <c r="G64" s="65"/>
      <c r="H64" s="137"/>
      <c r="I64" s="65"/>
      <c r="J64" s="65"/>
      <c r="K64" s="65"/>
      <c r="L64" s="137"/>
      <c r="M64" s="65"/>
      <c r="N64" s="35"/>
      <c r="O64" s="65"/>
      <c r="P64" s="65"/>
      <c r="Q64" s="65"/>
      <c r="R64" s="65"/>
      <c r="S64" s="65"/>
      <c r="T64" s="65"/>
      <c r="U64" s="65"/>
      <c r="V64" s="65"/>
      <c r="W64" s="65"/>
      <c r="X64" s="65"/>
      <c r="Y64" s="65"/>
      <c r="Z64" s="107"/>
      <c r="AA64" s="65"/>
      <c r="AB64" s="65"/>
      <c r="AC64" s="65"/>
      <c r="AD64" s="65"/>
      <c r="AE64" s="65"/>
      <c r="AF64" s="65"/>
      <c r="AG64" s="65"/>
      <c r="AH64" s="65"/>
      <c r="AI64" s="65"/>
      <c r="AJ64" s="65"/>
      <c r="AK64" s="65"/>
      <c r="AL64" s="65"/>
      <c r="AM64" s="35"/>
      <c r="AN64" s="108"/>
      <c r="AO64" s="65"/>
      <c r="AP64" s="65"/>
    </row>
    <row r="66" spans="1:27" ht="17.25">
      <c r="A66" s="37" t="s">
        <v>121</v>
      </c>
      <c r="AA66" s="37" t="s">
        <v>122</v>
      </c>
    </row>
    <row r="67" spans="1:40" ht="17.25">
      <c r="A67" s="114" t="s">
        <v>123</v>
      </c>
      <c r="Z67" s="109"/>
      <c r="AA67" s="109"/>
      <c r="AB67" s="109"/>
      <c r="AC67" s="109"/>
      <c r="AD67" s="109"/>
      <c r="AE67" s="109"/>
      <c r="AF67" s="109"/>
      <c r="AG67" s="109"/>
      <c r="AH67" s="109"/>
      <c r="AI67" s="109"/>
      <c r="AJ67" s="109"/>
      <c r="AK67" s="109"/>
      <c r="AL67" s="109"/>
      <c r="AM67" s="109"/>
      <c r="AN67" s="109"/>
    </row>
    <row r="68" spans="1:40" ht="17.25">
      <c r="A68" s="37" t="s">
        <v>63</v>
      </c>
      <c r="C68" s="37" t="s">
        <v>109</v>
      </c>
      <c r="E68" s="37" t="s">
        <v>64</v>
      </c>
      <c r="F68" s="37">
        <v>31</v>
      </c>
      <c r="G68" s="37" t="s">
        <v>61</v>
      </c>
      <c r="H68" s="57" t="s">
        <v>124</v>
      </c>
      <c r="K68" s="63">
        <f>X68</f>
        <v>110</v>
      </c>
      <c r="L68" s="136" t="s">
        <v>108</v>
      </c>
      <c r="N68" s="33" t="str">
        <f>A68</f>
        <v>100m</v>
      </c>
      <c r="Q68" s="102">
        <v>1100</v>
      </c>
      <c r="T68" s="37">
        <v>1</v>
      </c>
      <c r="W68" s="37">
        <f>IF(Q68=0,9999,IF(T68="0",Q68,9999))</f>
        <v>9999</v>
      </c>
      <c r="X68" s="37">
        <f>ROUNDUP(Q68/10,0)</f>
        <v>110</v>
      </c>
      <c r="Z68" s="116"/>
      <c r="AA68" s="37" t="s">
        <v>63</v>
      </c>
      <c r="AC68" s="37" t="str">
        <f>C68</f>
        <v>大会記録</v>
      </c>
      <c r="AD68" s="21"/>
      <c r="AE68" s="37" t="str">
        <f>E68</f>
        <v>原田 実</v>
      </c>
      <c r="AF68" s="37">
        <f>F68</f>
        <v>31</v>
      </c>
      <c r="AG68" s="37" t="str">
        <f>G68</f>
        <v>関西</v>
      </c>
      <c r="AH68" s="63">
        <f>X68</f>
        <v>110</v>
      </c>
      <c r="AI68" s="105"/>
      <c r="AJ68" s="105" t="str">
        <f>H68</f>
        <v>平成14年 第13回</v>
      </c>
      <c r="AN68" s="109"/>
    </row>
    <row r="69" spans="1:40" ht="17.25" hidden="1">
      <c r="A69" s="37" t="s">
        <v>113</v>
      </c>
      <c r="E69" s="37" t="s">
        <v>59</v>
      </c>
      <c r="F69" s="37" t="s">
        <v>59</v>
      </c>
      <c r="G69" s="37" t="s">
        <v>59</v>
      </c>
      <c r="N69" s="33" t="str">
        <f>A69</f>
        <v>１組</v>
      </c>
      <c r="O69" s="37" t="s">
        <v>28</v>
      </c>
      <c r="P69" s="100" t="s">
        <v>94</v>
      </c>
      <c r="Q69" s="115">
        <v>0.1</v>
      </c>
      <c r="R69" s="37" t="s">
        <v>95</v>
      </c>
      <c r="T69" s="37">
        <v>1</v>
      </c>
      <c r="W69" s="37">
        <f>IF(Q69=0,9999,Q69)</f>
        <v>0.1</v>
      </c>
      <c r="Z69" s="116"/>
      <c r="AA69" s="37" t="s">
        <v>113</v>
      </c>
      <c r="AC69" s="37" t="s">
        <v>28</v>
      </c>
      <c r="AD69" s="21" t="str">
        <f>P69</f>
        <v>+</v>
      </c>
      <c r="AE69" s="117">
        <f>Q69</f>
        <v>0.1</v>
      </c>
      <c r="AF69" s="37" t="s">
        <v>95</v>
      </c>
      <c r="AN69" s="109"/>
    </row>
    <row r="70" spans="2:40" ht="17.25" hidden="1">
      <c r="B70" s="37">
        <v>1</v>
      </c>
      <c r="C70" s="102"/>
      <c r="D70" s="103"/>
      <c r="E70" s="37">
        <f>VLOOKUP(C70,'入力'!$B$13:$E$148,2,FALSE)</f>
      </c>
      <c r="F70" s="37">
        <f>VLOOKUP(C70,'入力'!$B$13:$E$148,3,FALSE)</f>
      </c>
      <c r="G70" s="37">
        <f>VLOOKUP(C70,'入力'!$B$13:$E$148,4,FALSE)</f>
      </c>
      <c r="I70" s="65"/>
      <c r="K70" s="65" t="s">
        <v>114</v>
      </c>
      <c r="L70" s="136">
        <f>VLOOKUP(C70,'入力'!$B$13:$F$148,5,FALSE)</f>
        <v>0</v>
      </c>
      <c r="N70" s="33"/>
      <c r="O70" s="37">
        <v>1</v>
      </c>
      <c r="P70" s="100">
        <v>111</v>
      </c>
      <c r="Q70" s="100">
        <v>1120</v>
      </c>
      <c r="R70" s="21"/>
      <c r="S70" s="21"/>
      <c r="T70" s="21" t="e">
        <f aca="true" t="shared" si="61" ref="T70:T78">VLOOKUP(P70,$C$69:$G$78,2,FALSE)</f>
        <v>#VALUE!</v>
      </c>
      <c r="U70" s="21"/>
      <c r="V70" s="21" t="e">
        <f>AND(Q70&gt;0,NOT(T70))</f>
        <v>#VALUE!</v>
      </c>
      <c r="W70" s="37" t="e">
        <f aca="true" t="shared" si="62" ref="W70:W78">IF(Q70=0,9999,IF(T70="0",Q70,9999))</f>
        <v>#VALUE!</v>
      </c>
      <c r="X70" s="37">
        <f>ROUNDUP(Q70/10,0)</f>
        <v>112</v>
      </c>
      <c r="Y70" s="37" t="e">
        <f>VLOOKUP(AF70,'入力'!$D$3:$E$59,2)</f>
        <v>#VALUE!</v>
      </c>
      <c r="Z70" s="111"/>
      <c r="AB70" s="37" t="e">
        <f aca="true" t="shared" si="63" ref="AB70:AB78">IF(V70=1,RANK(W70,$W$70:$W$78,1)," ")</f>
        <v>#VALUE!</v>
      </c>
      <c r="AC70" s="37" t="e">
        <f aca="true" t="shared" si="64" ref="AC70:AC78">IF(T70=0," ","ｵｰﾌﾟﾝ")</f>
        <v>#VALUE!</v>
      </c>
      <c r="AD70" s="37">
        <f aca="true" t="shared" si="65" ref="AD70:AD78">P70</f>
        <v>111</v>
      </c>
      <c r="AE70" s="37" t="e">
        <f aca="true" t="shared" si="66" ref="AE70:AE78">VLOOKUP(P70,$C$69:$G$78,3,FALSE)</f>
        <v>#VALUE!</v>
      </c>
      <c r="AF70" s="37" t="e">
        <f aca="true" t="shared" si="67" ref="AF70:AF78">VLOOKUP(P70,$C$69:$G$78,4,FALSE)</f>
        <v>#VALUE!</v>
      </c>
      <c r="AG70" s="37" t="e">
        <f aca="true" t="shared" si="68" ref="AG70:AG78">VLOOKUP(P70,$C$69:$G$78,5,FALSE)</f>
        <v>#VALUE!</v>
      </c>
      <c r="AH70" s="63">
        <f aca="true" t="shared" si="69" ref="AH70:AH78">X70</f>
        <v>112</v>
      </c>
      <c r="AI70" s="37" t="str">
        <f aca="true" t="shared" si="70" ref="AI70:AI78">IF(X70&lt;X$68,"新",IF(X70=X$68,"タイ"," "))</f>
        <v> </v>
      </c>
      <c r="AN70" s="109"/>
    </row>
    <row r="71" spans="2:40" ht="17.25" hidden="1">
      <c r="B71" s="37">
        <v>2</v>
      </c>
      <c r="C71" s="102"/>
      <c r="D71" s="103"/>
      <c r="E71" s="37">
        <f>VLOOKUP(C71,'入力'!$B$13:$E$148,2,FALSE)</f>
      </c>
      <c r="F71" s="37">
        <f>VLOOKUP(C71,'入力'!$B$13:$E$148,3,FALSE)</f>
      </c>
      <c r="G71" s="37">
        <f>VLOOKUP(C71,'入力'!$B$13:$E$148,4,FALSE)</f>
      </c>
      <c r="I71" s="65"/>
      <c r="K71" s="65" t="s">
        <v>114</v>
      </c>
      <c r="L71" s="136">
        <f>VLOOKUP(C71,'入力'!$B$13:$F$148,5,FALSE)</f>
        <v>0</v>
      </c>
      <c r="N71" s="33"/>
      <c r="O71" s="37">
        <v>2</v>
      </c>
      <c r="P71" s="100">
        <v>229</v>
      </c>
      <c r="Q71" s="100">
        <v>1150</v>
      </c>
      <c r="R71" s="21"/>
      <c r="S71" s="21"/>
      <c r="T71" s="21" t="e">
        <f t="shared" si="61"/>
        <v>#VALUE!</v>
      </c>
      <c r="U71" s="21"/>
      <c r="V71" s="21" t="e">
        <f aca="true" t="shared" si="71" ref="V71:V78">AND(Q71&gt;0,NOT(T71))</f>
        <v>#VALUE!</v>
      </c>
      <c r="W71" s="37" t="e">
        <f t="shared" si="62"/>
        <v>#VALUE!</v>
      </c>
      <c r="X71" s="37">
        <f aca="true" t="shared" si="72" ref="X71:X78">ROUNDUP(Q71/10,0)</f>
        <v>115</v>
      </c>
      <c r="Y71" s="37" t="e">
        <f>VLOOKUP(AF71,'入力'!$D$3:$E$59,2)</f>
        <v>#VALUE!</v>
      </c>
      <c r="Z71" s="111"/>
      <c r="AB71" s="37" t="e">
        <f t="shared" si="63"/>
        <v>#VALUE!</v>
      </c>
      <c r="AC71" s="37" t="e">
        <f t="shared" si="64"/>
        <v>#VALUE!</v>
      </c>
      <c r="AD71" s="37">
        <f t="shared" si="65"/>
        <v>229</v>
      </c>
      <c r="AE71" s="37" t="e">
        <f t="shared" si="66"/>
        <v>#VALUE!</v>
      </c>
      <c r="AF71" s="37" t="e">
        <f t="shared" si="67"/>
        <v>#VALUE!</v>
      </c>
      <c r="AG71" s="37" t="e">
        <f t="shared" si="68"/>
        <v>#VALUE!</v>
      </c>
      <c r="AH71" s="63">
        <f t="shared" si="69"/>
        <v>115</v>
      </c>
      <c r="AI71" s="37" t="str">
        <f t="shared" si="70"/>
        <v> </v>
      </c>
      <c r="AN71" s="109"/>
    </row>
    <row r="72" spans="2:40" ht="17.25" hidden="1">
      <c r="B72" s="37">
        <v>3</v>
      </c>
      <c r="C72" s="102"/>
      <c r="D72" s="103"/>
      <c r="E72" s="37">
        <f>VLOOKUP(C72,'入力'!$B$13:$E$148,2,FALSE)</f>
      </c>
      <c r="F72" s="37">
        <f>VLOOKUP(C72,'入力'!$B$13:$E$148,3,FALSE)</f>
      </c>
      <c r="G72" s="37">
        <f>VLOOKUP(C72,'入力'!$B$13:$E$148,4,FALSE)</f>
      </c>
      <c r="I72" s="65"/>
      <c r="K72" s="65" t="s">
        <v>114</v>
      </c>
      <c r="L72" s="136">
        <f>VLOOKUP(C72,'入力'!$B$13:$F$148,5,FALSE)</f>
        <v>0</v>
      </c>
      <c r="N72" s="33"/>
      <c r="O72" s="37">
        <v>3</v>
      </c>
      <c r="P72" s="100">
        <v>306</v>
      </c>
      <c r="Q72" s="100">
        <v>1170</v>
      </c>
      <c r="R72" s="21"/>
      <c r="S72" s="21"/>
      <c r="T72" s="21" t="e">
        <f t="shared" si="61"/>
        <v>#VALUE!</v>
      </c>
      <c r="U72" s="21"/>
      <c r="V72" s="21" t="e">
        <f t="shared" si="71"/>
        <v>#VALUE!</v>
      </c>
      <c r="W72" s="37" t="e">
        <f t="shared" si="62"/>
        <v>#VALUE!</v>
      </c>
      <c r="X72" s="37">
        <f t="shared" si="72"/>
        <v>117</v>
      </c>
      <c r="Y72" s="37" t="e">
        <f>VLOOKUP(AF72,'入力'!$D$3:$E$59,2)</f>
        <v>#VALUE!</v>
      </c>
      <c r="Z72" s="111"/>
      <c r="AB72" s="37" t="e">
        <f t="shared" si="63"/>
        <v>#VALUE!</v>
      </c>
      <c r="AC72" s="37" t="e">
        <f t="shared" si="64"/>
        <v>#VALUE!</v>
      </c>
      <c r="AD72" s="37">
        <f t="shared" si="65"/>
        <v>306</v>
      </c>
      <c r="AE72" s="37" t="e">
        <f t="shared" si="66"/>
        <v>#VALUE!</v>
      </c>
      <c r="AF72" s="37" t="e">
        <f t="shared" si="67"/>
        <v>#VALUE!</v>
      </c>
      <c r="AG72" s="37" t="e">
        <f t="shared" si="68"/>
        <v>#VALUE!</v>
      </c>
      <c r="AH72" s="63">
        <f t="shared" si="69"/>
        <v>117</v>
      </c>
      <c r="AI72" s="37" t="str">
        <f t="shared" si="70"/>
        <v> </v>
      </c>
      <c r="AN72" s="109"/>
    </row>
    <row r="73" spans="2:40" ht="17.25" hidden="1">
      <c r="B73" s="37">
        <v>4</v>
      </c>
      <c r="C73" s="102"/>
      <c r="D73" s="103"/>
      <c r="E73" s="37">
        <f>VLOOKUP(C73,'入力'!$B$13:$E$148,2,FALSE)</f>
      </c>
      <c r="F73" s="37">
        <f>VLOOKUP(C73,'入力'!$B$13:$E$148,3,FALSE)</f>
      </c>
      <c r="G73" s="37">
        <f>VLOOKUP(C73,'入力'!$B$13:$E$148,4,FALSE)</f>
      </c>
      <c r="I73" s="65"/>
      <c r="K73" s="65" t="s">
        <v>114</v>
      </c>
      <c r="L73" s="136">
        <f>VLOOKUP(C73,'入力'!$B$13:$F$148,5,FALSE)</f>
        <v>0</v>
      </c>
      <c r="N73" s="33"/>
      <c r="O73" s="37">
        <v>4</v>
      </c>
      <c r="P73" s="100">
        <v>109</v>
      </c>
      <c r="Q73" s="100">
        <v>1190</v>
      </c>
      <c r="R73" s="21"/>
      <c r="S73" s="21"/>
      <c r="T73" s="21" t="e">
        <f t="shared" si="61"/>
        <v>#VALUE!</v>
      </c>
      <c r="U73" s="21"/>
      <c r="V73" s="21" t="e">
        <f t="shared" si="71"/>
        <v>#VALUE!</v>
      </c>
      <c r="W73" s="37" t="e">
        <f t="shared" si="62"/>
        <v>#VALUE!</v>
      </c>
      <c r="X73" s="37">
        <f t="shared" si="72"/>
        <v>119</v>
      </c>
      <c r="Y73" s="37" t="e">
        <f>VLOOKUP(AF73,'入力'!$D$3:$E$59,2)</f>
        <v>#VALUE!</v>
      </c>
      <c r="Z73" s="111"/>
      <c r="AB73" s="37" t="e">
        <f t="shared" si="63"/>
        <v>#VALUE!</v>
      </c>
      <c r="AC73" s="37" t="e">
        <f t="shared" si="64"/>
        <v>#VALUE!</v>
      </c>
      <c r="AD73" s="37">
        <f t="shared" si="65"/>
        <v>109</v>
      </c>
      <c r="AE73" s="37" t="e">
        <f t="shared" si="66"/>
        <v>#VALUE!</v>
      </c>
      <c r="AF73" s="37" t="e">
        <f t="shared" si="67"/>
        <v>#VALUE!</v>
      </c>
      <c r="AG73" s="37" t="e">
        <f t="shared" si="68"/>
        <v>#VALUE!</v>
      </c>
      <c r="AH73" s="63">
        <f t="shared" si="69"/>
        <v>119</v>
      </c>
      <c r="AI73" s="37" t="str">
        <f t="shared" si="70"/>
        <v> </v>
      </c>
      <c r="AN73" s="109"/>
    </row>
    <row r="74" spans="2:40" ht="17.25" hidden="1">
      <c r="B74" s="37">
        <v>5</v>
      </c>
      <c r="C74" s="102"/>
      <c r="D74" s="103"/>
      <c r="E74" s="37">
        <f>VLOOKUP(C74,'入力'!$B$13:$E$148,2,FALSE)</f>
      </c>
      <c r="F74" s="37">
        <f>VLOOKUP(C74,'入力'!$B$13:$E$148,3,FALSE)</f>
      </c>
      <c r="G74" s="37">
        <f>VLOOKUP(C74,'入力'!$B$13:$E$148,4,FALSE)</f>
      </c>
      <c r="I74" s="65"/>
      <c r="K74" s="65" t="s">
        <v>114</v>
      </c>
      <c r="L74" s="136">
        <f>VLOOKUP(C74,'入力'!$B$13:$F$148,5,FALSE)</f>
        <v>0</v>
      </c>
      <c r="N74" s="33"/>
      <c r="O74" s="37">
        <v>5</v>
      </c>
      <c r="P74" s="100">
        <v>215</v>
      </c>
      <c r="Q74" s="100">
        <v>1200</v>
      </c>
      <c r="R74" s="21"/>
      <c r="S74" s="21"/>
      <c r="T74" s="21" t="e">
        <f t="shared" si="61"/>
        <v>#VALUE!</v>
      </c>
      <c r="U74" s="21"/>
      <c r="V74" s="21" t="e">
        <f t="shared" si="71"/>
        <v>#VALUE!</v>
      </c>
      <c r="W74" s="37" t="e">
        <f t="shared" si="62"/>
        <v>#VALUE!</v>
      </c>
      <c r="X74" s="37">
        <f t="shared" si="72"/>
        <v>120</v>
      </c>
      <c r="Y74" s="37" t="e">
        <f>VLOOKUP(AF74,'入力'!$D$3:$E$59,2)</f>
        <v>#VALUE!</v>
      </c>
      <c r="Z74" s="111"/>
      <c r="AB74" s="37" t="e">
        <f t="shared" si="63"/>
        <v>#VALUE!</v>
      </c>
      <c r="AC74" s="37" t="e">
        <f t="shared" si="64"/>
        <v>#VALUE!</v>
      </c>
      <c r="AD74" s="37">
        <f t="shared" si="65"/>
        <v>215</v>
      </c>
      <c r="AE74" s="37" t="e">
        <f t="shared" si="66"/>
        <v>#VALUE!</v>
      </c>
      <c r="AF74" s="37" t="e">
        <f t="shared" si="67"/>
        <v>#VALUE!</v>
      </c>
      <c r="AG74" s="37" t="e">
        <f t="shared" si="68"/>
        <v>#VALUE!</v>
      </c>
      <c r="AH74" s="63">
        <f t="shared" si="69"/>
        <v>120</v>
      </c>
      <c r="AI74" s="37" t="str">
        <f t="shared" si="70"/>
        <v> </v>
      </c>
      <c r="AN74" s="109"/>
    </row>
    <row r="75" spans="2:40" ht="17.25" hidden="1">
      <c r="B75" s="37">
        <v>6</v>
      </c>
      <c r="C75" s="102"/>
      <c r="D75" s="103"/>
      <c r="E75" s="37">
        <f>VLOOKUP(C75,'入力'!$B$13:$E$148,2,FALSE)</f>
      </c>
      <c r="F75" s="37">
        <f>VLOOKUP(C75,'入力'!$B$13:$E$148,3,FALSE)</f>
      </c>
      <c r="G75" s="37">
        <f>VLOOKUP(C75,'入力'!$B$13:$E$148,4,FALSE)</f>
      </c>
      <c r="I75" s="65"/>
      <c r="K75" s="65" t="s">
        <v>114</v>
      </c>
      <c r="L75" s="136">
        <f>VLOOKUP(C75,'入力'!$B$13:$F$148,5,FALSE)</f>
        <v>0</v>
      </c>
      <c r="N75" s="33"/>
      <c r="O75" s="37">
        <v>6</v>
      </c>
      <c r="P75" s="100">
        <v>227</v>
      </c>
      <c r="Q75" s="100">
        <v>1220</v>
      </c>
      <c r="R75" s="21"/>
      <c r="S75" s="21"/>
      <c r="T75" s="21" t="e">
        <f t="shared" si="61"/>
        <v>#VALUE!</v>
      </c>
      <c r="U75" s="21"/>
      <c r="V75" s="21" t="e">
        <f t="shared" si="71"/>
        <v>#VALUE!</v>
      </c>
      <c r="W75" s="37" t="e">
        <f t="shared" si="62"/>
        <v>#VALUE!</v>
      </c>
      <c r="X75" s="37">
        <f t="shared" si="72"/>
        <v>122</v>
      </c>
      <c r="Y75" s="37" t="e">
        <f>VLOOKUP(AF75,'入力'!$D$3:$E$59,2)</f>
        <v>#VALUE!</v>
      </c>
      <c r="Z75" s="111"/>
      <c r="AB75" s="37" t="e">
        <f t="shared" si="63"/>
        <v>#VALUE!</v>
      </c>
      <c r="AC75" s="37" t="e">
        <f t="shared" si="64"/>
        <v>#VALUE!</v>
      </c>
      <c r="AD75" s="37">
        <f t="shared" si="65"/>
        <v>227</v>
      </c>
      <c r="AE75" s="37" t="e">
        <f t="shared" si="66"/>
        <v>#VALUE!</v>
      </c>
      <c r="AF75" s="37" t="e">
        <f t="shared" si="67"/>
        <v>#VALUE!</v>
      </c>
      <c r="AG75" s="37" t="e">
        <f t="shared" si="68"/>
        <v>#VALUE!</v>
      </c>
      <c r="AH75" s="63">
        <f t="shared" si="69"/>
        <v>122</v>
      </c>
      <c r="AI75" s="37" t="str">
        <f t="shared" si="70"/>
        <v> </v>
      </c>
      <c r="AN75" s="109"/>
    </row>
    <row r="76" spans="2:40" ht="17.25" hidden="1">
      <c r="B76" s="37">
        <v>7</v>
      </c>
      <c r="C76" s="102"/>
      <c r="D76" s="103"/>
      <c r="E76" s="37">
        <f>VLOOKUP(C76,'入力'!$B$13:$E$148,2,FALSE)</f>
      </c>
      <c r="F76" s="37">
        <f>VLOOKUP(C76,'入力'!$B$13:$E$148,3,FALSE)</f>
      </c>
      <c r="G76" s="37">
        <f>VLOOKUP(C76,'入力'!$B$13:$E$148,4,FALSE)</f>
      </c>
      <c r="I76" s="65"/>
      <c r="K76" s="65" t="s">
        <v>114</v>
      </c>
      <c r="L76" s="136">
        <f>VLOOKUP(C76,'入力'!$B$13:$F$148,5,FALSE)</f>
        <v>0</v>
      </c>
      <c r="N76" s="33"/>
      <c r="O76" s="37">
        <v>7</v>
      </c>
      <c r="P76" s="100">
        <v>229</v>
      </c>
      <c r="Q76" s="100">
        <v>1240</v>
      </c>
      <c r="R76" s="21"/>
      <c r="S76" s="21"/>
      <c r="T76" s="21" t="e">
        <f t="shared" si="61"/>
        <v>#VALUE!</v>
      </c>
      <c r="U76" s="21"/>
      <c r="V76" s="21" t="e">
        <f t="shared" si="71"/>
        <v>#VALUE!</v>
      </c>
      <c r="W76" s="37" t="e">
        <f t="shared" si="62"/>
        <v>#VALUE!</v>
      </c>
      <c r="X76" s="37">
        <f t="shared" si="72"/>
        <v>124</v>
      </c>
      <c r="Y76" s="37" t="e">
        <f>VLOOKUP(AF76,'入力'!$D$3:$E$59,2)</f>
        <v>#VALUE!</v>
      </c>
      <c r="Z76" s="111"/>
      <c r="AB76" s="37" t="e">
        <f t="shared" si="63"/>
        <v>#VALUE!</v>
      </c>
      <c r="AC76" s="37" t="e">
        <f t="shared" si="64"/>
        <v>#VALUE!</v>
      </c>
      <c r="AD76" s="37">
        <f t="shared" si="65"/>
        <v>229</v>
      </c>
      <c r="AE76" s="37" t="e">
        <f t="shared" si="66"/>
        <v>#VALUE!</v>
      </c>
      <c r="AF76" s="37" t="e">
        <f t="shared" si="67"/>
        <v>#VALUE!</v>
      </c>
      <c r="AG76" s="37" t="e">
        <f t="shared" si="68"/>
        <v>#VALUE!</v>
      </c>
      <c r="AH76" s="63">
        <f t="shared" si="69"/>
        <v>124</v>
      </c>
      <c r="AI76" s="37" t="str">
        <f t="shared" si="70"/>
        <v> </v>
      </c>
      <c r="AN76" s="109"/>
    </row>
    <row r="77" spans="2:40" ht="17.25" hidden="1">
      <c r="B77" s="37">
        <v>8</v>
      </c>
      <c r="C77" s="102"/>
      <c r="D77" s="103"/>
      <c r="E77" s="37">
        <f>VLOOKUP(C77,'入力'!$B$13:$E$148,2,FALSE)</f>
      </c>
      <c r="F77" s="37">
        <f>VLOOKUP(C77,'入力'!$B$13:$E$148,3,FALSE)</f>
      </c>
      <c r="G77" s="37">
        <f>VLOOKUP(C77,'入力'!$B$13:$E$148,4,FALSE)</f>
      </c>
      <c r="I77" s="65"/>
      <c r="K77" s="65" t="s">
        <v>114</v>
      </c>
      <c r="L77" s="136">
        <f>VLOOKUP(C77,'入力'!$B$13:$F$148,5,FALSE)</f>
        <v>0</v>
      </c>
      <c r="N77" s="33"/>
      <c r="O77" s="37">
        <v>8</v>
      </c>
      <c r="P77" s="100"/>
      <c r="Q77" s="100"/>
      <c r="R77" s="21"/>
      <c r="S77" s="21"/>
      <c r="T77" s="21">
        <f t="shared" si="61"/>
        <v>0</v>
      </c>
      <c r="U77" s="21"/>
      <c r="V77" s="21" t="b">
        <f t="shared" si="71"/>
        <v>0</v>
      </c>
      <c r="W77" s="37">
        <f t="shared" si="62"/>
        <v>9999</v>
      </c>
      <c r="X77" s="37">
        <f t="shared" si="72"/>
        <v>0</v>
      </c>
      <c r="Y77" s="37">
        <f>VLOOKUP(AF77,'入力'!$D$3:$E$59,2)</f>
        <v>8</v>
      </c>
      <c r="Z77" s="111"/>
      <c r="AB77" s="37" t="str">
        <f t="shared" si="63"/>
        <v> </v>
      </c>
      <c r="AC77" s="37" t="str">
        <f t="shared" si="64"/>
        <v> </v>
      </c>
      <c r="AD77" s="37">
        <f t="shared" si="65"/>
        <v>0</v>
      </c>
      <c r="AE77" s="37">
        <f t="shared" si="66"/>
      </c>
      <c r="AF77" s="37">
        <f t="shared" si="67"/>
      </c>
      <c r="AG77" s="37">
        <f t="shared" si="68"/>
      </c>
      <c r="AH77" s="63">
        <f t="shared" si="69"/>
        <v>0</v>
      </c>
      <c r="AI77" s="37" t="str">
        <f t="shared" si="70"/>
        <v>新</v>
      </c>
      <c r="AN77" s="109"/>
    </row>
    <row r="78" spans="2:40" ht="17.25" hidden="1">
      <c r="B78" s="37">
        <v>9</v>
      </c>
      <c r="C78" s="102"/>
      <c r="D78" s="103"/>
      <c r="E78" s="37">
        <f>VLOOKUP(C78,'入力'!$B$13:$E$148,2,FALSE)</f>
      </c>
      <c r="F78" s="37">
        <f>VLOOKUP(C78,'入力'!$B$13:$E$148,3,FALSE)</f>
      </c>
      <c r="G78" s="37">
        <f>VLOOKUP(C78,'入力'!$B$13:$E$148,4,FALSE)</f>
      </c>
      <c r="I78" s="65"/>
      <c r="K78" s="65" t="s">
        <v>114</v>
      </c>
      <c r="L78" s="136">
        <f>VLOOKUP(C78,'入力'!$B$13:$F$148,5,FALSE)</f>
        <v>0</v>
      </c>
      <c r="N78" s="33"/>
      <c r="O78" s="37">
        <v>9</v>
      </c>
      <c r="P78" s="100"/>
      <c r="Q78" s="100"/>
      <c r="R78" s="21"/>
      <c r="S78" s="21"/>
      <c r="T78" s="21">
        <f t="shared" si="61"/>
        <v>0</v>
      </c>
      <c r="U78" s="21"/>
      <c r="V78" s="21" t="b">
        <f t="shared" si="71"/>
        <v>0</v>
      </c>
      <c r="W78" s="37">
        <f t="shared" si="62"/>
        <v>9999</v>
      </c>
      <c r="X78" s="37">
        <f t="shared" si="72"/>
        <v>0</v>
      </c>
      <c r="Y78" s="37">
        <f>VLOOKUP(AF78,'入力'!$D$3:$E$59,2)</f>
        <v>8</v>
      </c>
      <c r="Z78" s="111"/>
      <c r="AB78" s="37" t="str">
        <f t="shared" si="63"/>
        <v> </v>
      </c>
      <c r="AC78" s="37" t="str">
        <f t="shared" si="64"/>
        <v> </v>
      </c>
      <c r="AD78" s="37">
        <f t="shared" si="65"/>
        <v>0</v>
      </c>
      <c r="AE78" s="37">
        <f t="shared" si="66"/>
      </c>
      <c r="AF78" s="37">
        <f t="shared" si="67"/>
      </c>
      <c r="AG78" s="37">
        <f t="shared" si="68"/>
      </c>
      <c r="AH78" s="63">
        <f t="shared" si="69"/>
        <v>0</v>
      </c>
      <c r="AI78" s="37" t="str">
        <f t="shared" si="70"/>
        <v>新</v>
      </c>
      <c r="AN78" s="109"/>
    </row>
    <row r="79" spans="12:40" ht="17.25" hidden="1">
      <c r="L79" s="136">
        <f>VLOOKUP(C79,'入力'!$B$13:$F$148,5,FALSE)</f>
        <v>0</v>
      </c>
      <c r="N79" s="33"/>
      <c r="R79" s="21"/>
      <c r="S79" s="21"/>
      <c r="T79" s="21"/>
      <c r="U79" s="21"/>
      <c r="V79" s="21"/>
      <c r="Z79" s="111"/>
      <c r="AN79" s="109"/>
    </row>
    <row r="80" spans="1:40" ht="17.25" hidden="1">
      <c r="A80" s="37" t="s">
        <v>115</v>
      </c>
      <c r="E80" s="37">
        <f>VLOOKUP(C80,'入力'!$B$13:$E$148,2,FALSE)</f>
      </c>
      <c r="F80" s="37">
        <f>VLOOKUP(C80,'入力'!$B$13:$E$148,3,FALSE)</f>
      </c>
      <c r="G80" s="37">
        <f>VLOOKUP(C80,'入力'!$B$13:$E$148,4,FALSE)</f>
      </c>
      <c r="L80" s="136">
        <f>VLOOKUP(C80,'入力'!$B$13:$F$148,5,FALSE)</f>
        <v>0</v>
      </c>
      <c r="N80" s="33" t="str">
        <f>A80</f>
        <v>２組</v>
      </c>
      <c r="O80" s="37" t="s">
        <v>28</v>
      </c>
      <c r="P80" s="100" t="s">
        <v>94</v>
      </c>
      <c r="Q80" s="115">
        <v>0.4</v>
      </c>
      <c r="R80" s="37" t="s">
        <v>95</v>
      </c>
      <c r="S80" s="21"/>
      <c r="T80" s="21"/>
      <c r="U80" s="21"/>
      <c r="V80" s="21"/>
      <c r="Z80" s="116"/>
      <c r="AA80" s="37" t="s">
        <v>115</v>
      </c>
      <c r="AC80" s="37" t="s">
        <v>28</v>
      </c>
      <c r="AD80" s="21" t="str">
        <f>P80</f>
        <v>+</v>
      </c>
      <c r="AE80" s="117">
        <f>Q80</f>
        <v>0.4</v>
      </c>
      <c r="AF80" s="37" t="s">
        <v>95</v>
      </c>
      <c r="AN80" s="109"/>
    </row>
    <row r="81" spans="2:40" ht="17.25" hidden="1">
      <c r="B81" s="37">
        <v>1</v>
      </c>
      <c r="C81" s="102"/>
      <c r="D81" s="103"/>
      <c r="E81" s="37">
        <f>VLOOKUP(C81,'入力'!$B$13:$E$148,2,FALSE)</f>
      </c>
      <c r="F81" s="37">
        <f>VLOOKUP(C81,'入力'!$B$13:$E$148,3,FALSE)</f>
      </c>
      <c r="G81" s="37">
        <f>VLOOKUP(C81,'入力'!$B$13:$E$148,4,FALSE)</f>
      </c>
      <c r="I81" s="65"/>
      <c r="K81" s="65" t="s">
        <v>114</v>
      </c>
      <c r="L81" s="136">
        <f>VLOOKUP(C81,'入力'!$B$13:$F$148,5,FALSE)</f>
        <v>0</v>
      </c>
      <c r="N81" s="33"/>
      <c r="O81" s="37">
        <v>1</v>
      </c>
      <c r="P81" s="100">
        <v>115</v>
      </c>
      <c r="Q81" s="100">
        <v>1130</v>
      </c>
      <c r="R81" s="21"/>
      <c r="S81" s="21"/>
      <c r="T81" s="21" t="e">
        <f aca="true" t="shared" si="73" ref="T81:T89">VLOOKUP(P81,$C$80:$G$89,2,FALSE)</f>
        <v>#VALUE!</v>
      </c>
      <c r="U81" s="21"/>
      <c r="V81" s="21" t="e">
        <f aca="true" t="shared" si="74" ref="V81:V89">AND(Q81&gt;0,NOT(T81))</f>
        <v>#VALUE!</v>
      </c>
      <c r="W81" s="37" t="e">
        <f aca="true" t="shared" si="75" ref="W81:W89">IF(Q81=0,9999,IF(T81="0",Q81,9999))</f>
        <v>#VALUE!</v>
      </c>
      <c r="X81" s="37">
        <f aca="true" t="shared" si="76" ref="X81:X89">ROUNDUP(Q81/10,0)</f>
        <v>113</v>
      </c>
      <c r="Y81" s="37" t="e">
        <f>VLOOKUP(AF81,'入力'!$D$3:$E$59,2)</f>
        <v>#VALUE!</v>
      </c>
      <c r="Z81" s="111"/>
      <c r="AB81" s="37" t="e">
        <f aca="true" t="shared" si="77" ref="AB81:AB89">IF(V81=1,RANK(W81,$W$81:$W$89,1)," ")</f>
        <v>#VALUE!</v>
      </c>
      <c r="AC81" s="37" t="e">
        <f aca="true" t="shared" si="78" ref="AC81:AC89">IF(T81=0," ","ｵｰﾌﾟﾝ")</f>
        <v>#VALUE!</v>
      </c>
      <c r="AD81" s="37">
        <f aca="true" t="shared" si="79" ref="AD81:AD89">P81</f>
        <v>115</v>
      </c>
      <c r="AE81" s="37" t="e">
        <f aca="true" t="shared" si="80" ref="AE81:AE89">VLOOKUP(P81,$C$80:$G$89,3,FALSE)</f>
        <v>#VALUE!</v>
      </c>
      <c r="AF81" s="37" t="e">
        <f aca="true" t="shared" si="81" ref="AF81:AF89">VLOOKUP(P81,$C$80:$G$89,4,FALSE)</f>
        <v>#VALUE!</v>
      </c>
      <c r="AG81" s="37" t="e">
        <f aca="true" t="shared" si="82" ref="AG81:AG89">VLOOKUP(P81,$C$80:$G$89,5,FALSE)</f>
        <v>#VALUE!</v>
      </c>
      <c r="AH81" s="63">
        <f aca="true" t="shared" si="83" ref="AH81:AH89">X81</f>
        <v>113</v>
      </c>
      <c r="AI81" s="37" t="str">
        <f aca="true" t="shared" si="84" ref="AI81:AI89">IF(X81&lt;X$68,"新",IF(X81=X$68,"タイ"," "))</f>
        <v> </v>
      </c>
      <c r="AN81" s="109"/>
    </row>
    <row r="82" spans="2:40" ht="17.25" hidden="1">
      <c r="B82" s="37">
        <v>2</v>
      </c>
      <c r="C82" s="102"/>
      <c r="D82" s="103"/>
      <c r="E82" s="37">
        <f>VLOOKUP(C82,'入力'!$B$13:$E$148,2,FALSE)</f>
      </c>
      <c r="F82" s="37">
        <f>VLOOKUP(C82,'入力'!$B$13:$E$148,3,FALSE)</f>
      </c>
      <c r="G82" s="37">
        <f>VLOOKUP(C82,'入力'!$B$13:$E$148,4,FALSE)</f>
      </c>
      <c r="I82" s="65"/>
      <c r="K82" s="65" t="s">
        <v>114</v>
      </c>
      <c r="L82" s="136">
        <f>VLOOKUP(C82,'入力'!$B$13:$F$148,5,FALSE)</f>
        <v>0</v>
      </c>
      <c r="N82" s="33"/>
      <c r="O82" s="37">
        <v>2</v>
      </c>
      <c r="P82" s="100">
        <v>112</v>
      </c>
      <c r="Q82" s="100">
        <v>1140</v>
      </c>
      <c r="R82" s="21"/>
      <c r="S82" s="21"/>
      <c r="T82" s="21" t="e">
        <f t="shared" si="73"/>
        <v>#VALUE!</v>
      </c>
      <c r="U82" s="21"/>
      <c r="V82" s="21" t="e">
        <f t="shared" si="74"/>
        <v>#VALUE!</v>
      </c>
      <c r="W82" s="37" t="e">
        <f t="shared" si="75"/>
        <v>#VALUE!</v>
      </c>
      <c r="X82" s="37">
        <f t="shared" si="76"/>
        <v>114</v>
      </c>
      <c r="Y82" s="37" t="e">
        <f>VLOOKUP(AF82,'入力'!$D$3:$E$59,2)</f>
        <v>#VALUE!</v>
      </c>
      <c r="Z82" s="111"/>
      <c r="AB82" s="37" t="e">
        <f t="shared" si="77"/>
        <v>#VALUE!</v>
      </c>
      <c r="AC82" s="37" t="e">
        <f t="shared" si="78"/>
        <v>#VALUE!</v>
      </c>
      <c r="AD82" s="37">
        <f t="shared" si="79"/>
        <v>112</v>
      </c>
      <c r="AE82" s="37" t="e">
        <f t="shared" si="80"/>
        <v>#VALUE!</v>
      </c>
      <c r="AF82" s="37" t="e">
        <f t="shared" si="81"/>
        <v>#VALUE!</v>
      </c>
      <c r="AG82" s="37" t="e">
        <f t="shared" si="82"/>
        <v>#VALUE!</v>
      </c>
      <c r="AH82" s="63">
        <f t="shared" si="83"/>
        <v>114</v>
      </c>
      <c r="AI82" s="37" t="str">
        <f t="shared" si="84"/>
        <v> </v>
      </c>
      <c r="AN82" s="109"/>
    </row>
    <row r="83" spans="2:40" ht="17.25" hidden="1">
      <c r="B83" s="37">
        <v>3</v>
      </c>
      <c r="C83" s="102"/>
      <c r="D83" s="103"/>
      <c r="E83" s="37">
        <f>VLOOKUP(C83,'入力'!$B$13:$E$148,2,FALSE)</f>
      </c>
      <c r="F83" s="37">
        <f>VLOOKUP(C83,'入力'!$B$13:$E$148,3,FALSE)</f>
      </c>
      <c r="G83" s="37">
        <f>VLOOKUP(C83,'入力'!$B$13:$E$148,4,FALSE)</f>
      </c>
      <c r="I83" s="65"/>
      <c r="K83" s="65" t="s">
        <v>114</v>
      </c>
      <c r="L83" s="136">
        <f>VLOOKUP(C83,'入力'!$B$13:$F$148,5,FALSE)</f>
        <v>0</v>
      </c>
      <c r="N83" s="33"/>
      <c r="O83" s="37">
        <v>3</v>
      </c>
      <c r="P83" s="100">
        <v>303</v>
      </c>
      <c r="Q83" s="100">
        <v>1140</v>
      </c>
      <c r="R83" s="21"/>
      <c r="S83" s="21"/>
      <c r="T83" s="21" t="e">
        <f t="shared" si="73"/>
        <v>#VALUE!</v>
      </c>
      <c r="U83" s="21"/>
      <c r="V83" s="21" t="e">
        <f t="shared" si="74"/>
        <v>#VALUE!</v>
      </c>
      <c r="W83" s="37" t="e">
        <f t="shared" si="75"/>
        <v>#VALUE!</v>
      </c>
      <c r="X83" s="37">
        <f t="shared" si="76"/>
        <v>114</v>
      </c>
      <c r="Y83" s="37" t="e">
        <f>VLOOKUP(AF83,'入力'!$D$3:$E$59,2)</f>
        <v>#VALUE!</v>
      </c>
      <c r="Z83" s="111"/>
      <c r="AB83" s="37" t="e">
        <f t="shared" si="77"/>
        <v>#VALUE!</v>
      </c>
      <c r="AC83" s="37" t="e">
        <f t="shared" si="78"/>
        <v>#VALUE!</v>
      </c>
      <c r="AD83" s="37">
        <f t="shared" si="79"/>
        <v>303</v>
      </c>
      <c r="AE83" s="37" t="e">
        <f t="shared" si="80"/>
        <v>#VALUE!</v>
      </c>
      <c r="AF83" s="37" t="e">
        <f t="shared" si="81"/>
        <v>#VALUE!</v>
      </c>
      <c r="AG83" s="37" t="e">
        <f t="shared" si="82"/>
        <v>#VALUE!</v>
      </c>
      <c r="AH83" s="63">
        <f t="shared" si="83"/>
        <v>114</v>
      </c>
      <c r="AI83" s="37" t="str">
        <f t="shared" si="84"/>
        <v> </v>
      </c>
      <c r="AN83" s="109"/>
    </row>
    <row r="84" spans="2:40" ht="17.25" hidden="1">
      <c r="B84" s="37">
        <v>4</v>
      </c>
      <c r="C84" s="102"/>
      <c r="D84" s="103"/>
      <c r="E84" s="37">
        <f>VLOOKUP(C84,'入力'!$B$13:$E$148,2,FALSE)</f>
      </c>
      <c r="F84" s="37">
        <f>VLOOKUP(C84,'入力'!$B$13:$E$148,3,FALSE)</f>
      </c>
      <c r="G84" s="37">
        <f>VLOOKUP(C84,'入力'!$B$13:$E$148,4,FALSE)</f>
      </c>
      <c r="I84" s="65"/>
      <c r="K84" s="65" t="s">
        <v>114</v>
      </c>
      <c r="L84" s="136">
        <f>VLOOKUP(C84,'入力'!$B$13:$F$148,5,FALSE)</f>
        <v>0</v>
      </c>
      <c r="N84" s="33"/>
      <c r="O84" s="37">
        <v>4</v>
      </c>
      <c r="P84" s="100">
        <v>305</v>
      </c>
      <c r="Q84" s="100">
        <v>1170</v>
      </c>
      <c r="R84" s="21"/>
      <c r="S84" s="21"/>
      <c r="T84" s="21" t="e">
        <f t="shared" si="73"/>
        <v>#VALUE!</v>
      </c>
      <c r="U84" s="21"/>
      <c r="V84" s="21" t="e">
        <f t="shared" si="74"/>
        <v>#VALUE!</v>
      </c>
      <c r="W84" s="37" t="e">
        <f t="shared" si="75"/>
        <v>#VALUE!</v>
      </c>
      <c r="X84" s="37">
        <f t="shared" si="76"/>
        <v>117</v>
      </c>
      <c r="Y84" s="37" t="e">
        <f>VLOOKUP(AF84,'入力'!$D$3:$E$59,2)</f>
        <v>#VALUE!</v>
      </c>
      <c r="Z84" s="111"/>
      <c r="AB84" s="37" t="e">
        <f t="shared" si="77"/>
        <v>#VALUE!</v>
      </c>
      <c r="AC84" s="37" t="e">
        <f t="shared" si="78"/>
        <v>#VALUE!</v>
      </c>
      <c r="AD84" s="37">
        <f t="shared" si="79"/>
        <v>305</v>
      </c>
      <c r="AE84" s="37" t="e">
        <f t="shared" si="80"/>
        <v>#VALUE!</v>
      </c>
      <c r="AF84" s="37" t="e">
        <f t="shared" si="81"/>
        <v>#VALUE!</v>
      </c>
      <c r="AG84" s="37" t="e">
        <f t="shared" si="82"/>
        <v>#VALUE!</v>
      </c>
      <c r="AH84" s="63">
        <f t="shared" si="83"/>
        <v>117</v>
      </c>
      <c r="AI84" s="37" t="str">
        <f t="shared" si="84"/>
        <v> </v>
      </c>
      <c r="AN84" s="109"/>
    </row>
    <row r="85" spans="2:40" ht="17.25" hidden="1">
      <c r="B85" s="37">
        <v>5</v>
      </c>
      <c r="C85" s="102"/>
      <c r="D85" s="103"/>
      <c r="E85" s="37">
        <f>VLOOKUP(C85,'入力'!$B$13:$E$148,2,FALSE)</f>
      </c>
      <c r="F85" s="37">
        <f>VLOOKUP(C85,'入力'!$B$13:$E$148,3,FALSE)</f>
      </c>
      <c r="G85" s="37">
        <f>VLOOKUP(C85,'入力'!$B$13:$E$148,4,FALSE)</f>
      </c>
      <c r="I85" s="65"/>
      <c r="K85" s="65" t="s">
        <v>114</v>
      </c>
      <c r="L85" s="136">
        <f>VLOOKUP(C85,'入力'!$B$13:$F$148,5,FALSE)</f>
        <v>0</v>
      </c>
      <c r="N85" s="33"/>
      <c r="O85" s="37">
        <v>5</v>
      </c>
      <c r="P85" s="100">
        <v>214</v>
      </c>
      <c r="Q85" s="100">
        <v>1200</v>
      </c>
      <c r="R85" s="21"/>
      <c r="S85" s="21"/>
      <c r="T85" s="21" t="e">
        <f t="shared" si="73"/>
        <v>#VALUE!</v>
      </c>
      <c r="U85" s="21"/>
      <c r="V85" s="21" t="e">
        <f t="shared" si="74"/>
        <v>#VALUE!</v>
      </c>
      <c r="W85" s="37" t="e">
        <f t="shared" si="75"/>
        <v>#VALUE!</v>
      </c>
      <c r="X85" s="37">
        <f t="shared" si="76"/>
        <v>120</v>
      </c>
      <c r="Y85" s="37" t="e">
        <f>VLOOKUP(AF85,'入力'!$D$3:$E$59,2)</f>
        <v>#VALUE!</v>
      </c>
      <c r="Z85" s="111"/>
      <c r="AB85" s="37" t="e">
        <f t="shared" si="77"/>
        <v>#VALUE!</v>
      </c>
      <c r="AC85" s="37" t="e">
        <f t="shared" si="78"/>
        <v>#VALUE!</v>
      </c>
      <c r="AD85" s="37">
        <f t="shared" si="79"/>
        <v>214</v>
      </c>
      <c r="AE85" s="37" t="e">
        <f t="shared" si="80"/>
        <v>#VALUE!</v>
      </c>
      <c r="AF85" s="37" t="e">
        <f t="shared" si="81"/>
        <v>#VALUE!</v>
      </c>
      <c r="AG85" s="37" t="e">
        <f t="shared" si="82"/>
        <v>#VALUE!</v>
      </c>
      <c r="AH85" s="63">
        <f t="shared" si="83"/>
        <v>120</v>
      </c>
      <c r="AI85" s="37" t="str">
        <f t="shared" si="84"/>
        <v> </v>
      </c>
      <c r="AN85" s="109"/>
    </row>
    <row r="86" spans="2:40" ht="17.25" hidden="1">
      <c r="B86" s="37">
        <v>6</v>
      </c>
      <c r="C86" s="102"/>
      <c r="D86" s="103"/>
      <c r="E86" s="37">
        <f>VLOOKUP(C86,'入力'!$B$13:$E$148,2,FALSE)</f>
      </c>
      <c r="F86" s="37">
        <f>VLOOKUP(C86,'入力'!$B$13:$E$148,3,FALSE)</f>
      </c>
      <c r="G86" s="37">
        <f>VLOOKUP(C86,'入力'!$B$13:$E$148,4,FALSE)</f>
      </c>
      <c r="I86" s="65"/>
      <c r="K86" s="65" t="s">
        <v>114</v>
      </c>
      <c r="L86" s="136">
        <f>VLOOKUP(C86,'入力'!$B$13:$F$148,5,FALSE)</f>
        <v>0</v>
      </c>
      <c r="N86" s="33"/>
      <c r="O86" s="37">
        <v>6</v>
      </c>
      <c r="P86" s="100">
        <v>228</v>
      </c>
      <c r="Q86" s="100">
        <v>1200</v>
      </c>
      <c r="R86" s="21"/>
      <c r="S86" s="21"/>
      <c r="T86" s="21" t="e">
        <f t="shared" si="73"/>
        <v>#VALUE!</v>
      </c>
      <c r="U86" s="21"/>
      <c r="V86" s="21" t="e">
        <f t="shared" si="74"/>
        <v>#VALUE!</v>
      </c>
      <c r="W86" s="37" t="e">
        <f t="shared" si="75"/>
        <v>#VALUE!</v>
      </c>
      <c r="X86" s="37">
        <f t="shared" si="76"/>
        <v>120</v>
      </c>
      <c r="Y86" s="37" t="e">
        <f>VLOOKUP(AF86,'入力'!$D$3:$E$59,2)</f>
        <v>#VALUE!</v>
      </c>
      <c r="Z86" s="111"/>
      <c r="AB86" s="37" t="e">
        <f t="shared" si="77"/>
        <v>#VALUE!</v>
      </c>
      <c r="AC86" s="37" t="e">
        <f t="shared" si="78"/>
        <v>#VALUE!</v>
      </c>
      <c r="AD86" s="37">
        <f t="shared" si="79"/>
        <v>228</v>
      </c>
      <c r="AE86" s="37" t="e">
        <f t="shared" si="80"/>
        <v>#VALUE!</v>
      </c>
      <c r="AF86" s="37" t="e">
        <f t="shared" si="81"/>
        <v>#VALUE!</v>
      </c>
      <c r="AG86" s="37" t="e">
        <f t="shared" si="82"/>
        <v>#VALUE!</v>
      </c>
      <c r="AH86" s="63">
        <f t="shared" si="83"/>
        <v>120</v>
      </c>
      <c r="AI86" s="37" t="str">
        <f t="shared" si="84"/>
        <v> </v>
      </c>
      <c r="AN86" s="109"/>
    </row>
    <row r="87" spans="2:40" ht="17.25" hidden="1">
      <c r="B87" s="37">
        <v>7</v>
      </c>
      <c r="C87" s="102"/>
      <c r="D87" s="103"/>
      <c r="E87" s="37">
        <f>VLOOKUP(C87,'入力'!$B$13:$E$148,2,FALSE)</f>
      </c>
      <c r="F87" s="37">
        <f>VLOOKUP(C87,'入力'!$B$13:$E$148,3,FALSE)</f>
      </c>
      <c r="G87" s="37">
        <f>VLOOKUP(C87,'入力'!$B$13:$E$148,4,FALSE)</f>
      </c>
      <c r="I87" s="65"/>
      <c r="K87" s="65" t="s">
        <v>114</v>
      </c>
      <c r="L87" s="136">
        <f>VLOOKUP(C87,'入力'!$B$13:$F$148,5,FALSE)</f>
        <v>0</v>
      </c>
      <c r="N87" s="33"/>
      <c r="O87" s="37">
        <v>7</v>
      </c>
      <c r="P87" s="100"/>
      <c r="Q87" s="100"/>
      <c r="R87" s="21"/>
      <c r="S87" s="21"/>
      <c r="T87" s="21">
        <f t="shared" si="73"/>
        <v>0</v>
      </c>
      <c r="U87" s="21"/>
      <c r="V87" s="21" t="b">
        <f t="shared" si="74"/>
        <v>0</v>
      </c>
      <c r="W87" s="37">
        <f t="shared" si="75"/>
        <v>9999</v>
      </c>
      <c r="X87" s="37">
        <f t="shared" si="76"/>
        <v>0</v>
      </c>
      <c r="Y87" s="37">
        <f>VLOOKUP(AF87,'入力'!$D$3:$E$59,2)</f>
        <v>8</v>
      </c>
      <c r="Z87" s="111"/>
      <c r="AB87" s="37" t="str">
        <f t="shared" si="77"/>
        <v> </v>
      </c>
      <c r="AC87" s="37" t="str">
        <f t="shared" si="78"/>
        <v> </v>
      </c>
      <c r="AD87" s="37">
        <f t="shared" si="79"/>
        <v>0</v>
      </c>
      <c r="AE87" s="37">
        <f t="shared" si="80"/>
      </c>
      <c r="AF87" s="37">
        <f t="shared" si="81"/>
      </c>
      <c r="AG87" s="37">
        <f t="shared" si="82"/>
      </c>
      <c r="AH87" s="63">
        <f t="shared" si="83"/>
        <v>0</v>
      </c>
      <c r="AI87" s="37" t="str">
        <f t="shared" si="84"/>
        <v>新</v>
      </c>
      <c r="AN87" s="109"/>
    </row>
    <row r="88" spans="2:40" ht="17.25" hidden="1">
      <c r="B88" s="37">
        <v>8</v>
      </c>
      <c r="C88" s="102"/>
      <c r="D88" s="103"/>
      <c r="E88" s="37">
        <f>VLOOKUP(C88,'入力'!$B$13:$E$148,2,FALSE)</f>
      </c>
      <c r="F88" s="37">
        <f>VLOOKUP(C88,'入力'!$B$13:$E$148,3,FALSE)</f>
      </c>
      <c r="G88" s="37">
        <f>VLOOKUP(C88,'入力'!$B$13:$E$148,4,FALSE)</f>
      </c>
      <c r="I88" s="65"/>
      <c r="K88" s="65" t="s">
        <v>114</v>
      </c>
      <c r="L88" s="136">
        <f>VLOOKUP(C88,'入力'!$B$13:$F$148,5,FALSE)</f>
        <v>0</v>
      </c>
      <c r="N88" s="33"/>
      <c r="O88" s="37">
        <v>8</v>
      </c>
      <c r="P88" s="100"/>
      <c r="Q88" s="100"/>
      <c r="R88" s="21"/>
      <c r="S88" s="21"/>
      <c r="T88" s="21">
        <f t="shared" si="73"/>
        <v>0</v>
      </c>
      <c r="U88" s="21"/>
      <c r="V88" s="21" t="b">
        <f t="shared" si="74"/>
        <v>0</v>
      </c>
      <c r="W88" s="37">
        <f t="shared" si="75"/>
        <v>9999</v>
      </c>
      <c r="X88" s="37">
        <f t="shared" si="76"/>
        <v>0</v>
      </c>
      <c r="Y88" s="37">
        <f>VLOOKUP(AF88,'入力'!$D$3:$E$59,2)</f>
        <v>8</v>
      </c>
      <c r="Z88" s="111"/>
      <c r="AB88" s="37" t="str">
        <f t="shared" si="77"/>
        <v> </v>
      </c>
      <c r="AC88" s="37" t="str">
        <f t="shared" si="78"/>
        <v> </v>
      </c>
      <c r="AD88" s="37">
        <f t="shared" si="79"/>
        <v>0</v>
      </c>
      <c r="AE88" s="37">
        <f t="shared" si="80"/>
      </c>
      <c r="AF88" s="37">
        <f t="shared" si="81"/>
      </c>
      <c r="AG88" s="37">
        <f t="shared" si="82"/>
      </c>
      <c r="AH88" s="63">
        <f t="shared" si="83"/>
        <v>0</v>
      </c>
      <c r="AI88" s="37" t="str">
        <f t="shared" si="84"/>
        <v>新</v>
      </c>
      <c r="AN88" s="109"/>
    </row>
    <row r="89" spans="2:40" ht="17.25" hidden="1">
      <c r="B89" s="37">
        <v>9</v>
      </c>
      <c r="C89" s="102"/>
      <c r="D89" s="103"/>
      <c r="E89" s="37">
        <f>VLOOKUP(C89,'入力'!$B$13:$E$148,2,FALSE)</f>
      </c>
      <c r="F89" s="37">
        <f>VLOOKUP(C89,'入力'!$B$13:$E$148,3,FALSE)</f>
      </c>
      <c r="G89" s="37">
        <f>VLOOKUP(C89,'入力'!$B$13:$E$148,4,FALSE)</f>
      </c>
      <c r="I89" s="65"/>
      <c r="K89" s="65" t="s">
        <v>114</v>
      </c>
      <c r="L89" s="136">
        <f>VLOOKUP(C89,'入力'!$B$13:$F$148,5,FALSE)</f>
        <v>0</v>
      </c>
      <c r="N89" s="33"/>
      <c r="O89" s="37">
        <v>9</v>
      </c>
      <c r="P89" s="100"/>
      <c r="Q89" s="100"/>
      <c r="R89" s="21"/>
      <c r="S89" s="21"/>
      <c r="T89" s="21">
        <f t="shared" si="73"/>
        <v>0</v>
      </c>
      <c r="U89" s="21"/>
      <c r="V89" s="21" t="b">
        <f t="shared" si="74"/>
        <v>0</v>
      </c>
      <c r="W89" s="37">
        <f t="shared" si="75"/>
        <v>9999</v>
      </c>
      <c r="X89" s="37">
        <f t="shared" si="76"/>
        <v>0</v>
      </c>
      <c r="Y89" s="37">
        <f>VLOOKUP(AF89,'入力'!$D$3:$E$59,2)</f>
        <v>8</v>
      </c>
      <c r="Z89" s="111"/>
      <c r="AB89" s="37" t="str">
        <f t="shared" si="77"/>
        <v> </v>
      </c>
      <c r="AC89" s="37" t="str">
        <f t="shared" si="78"/>
        <v> </v>
      </c>
      <c r="AD89" s="37">
        <f t="shared" si="79"/>
        <v>0</v>
      </c>
      <c r="AE89" s="37">
        <f t="shared" si="80"/>
      </c>
      <c r="AF89" s="37">
        <f t="shared" si="81"/>
      </c>
      <c r="AG89" s="37">
        <f t="shared" si="82"/>
      </c>
      <c r="AH89" s="63">
        <f t="shared" si="83"/>
        <v>0</v>
      </c>
      <c r="AI89" s="37" t="str">
        <f t="shared" si="84"/>
        <v>新</v>
      </c>
      <c r="AN89" s="109"/>
    </row>
    <row r="90" spans="1:40" ht="17.25">
      <c r="A90" s="37" t="s">
        <v>117</v>
      </c>
      <c r="C90" s="105"/>
      <c r="E90" s="105"/>
      <c r="F90" s="99"/>
      <c r="G90" s="99"/>
      <c r="K90" s="113"/>
      <c r="L90" s="138"/>
      <c r="N90" s="33"/>
      <c r="P90" s="114"/>
      <c r="Z90" s="111"/>
      <c r="AA90" s="37" t="s">
        <v>117</v>
      </c>
      <c r="AD90" s="105"/>
      <c r="AE90" s="105"/>
      <c r="AF90" s="99"/>
      <c r="AG90" s="99"/>
      <c r="AI90" s="113"/>
      <c r="AL90" s="113"/>
      <c r="AM90" s="113"/>
      <c r="AN90" s="109"/>
    </row>
    <row r="91" spans="1:40" ht="17.25">
      <c r="A91" s="114" t="s">
        <v>123</v>
      </c>
      <c r="E91" s="37" t="s">
        <v>59</v>
      </c>
      <c r="F91" s="37" t="s">
        <v>59</v>
      </c>
      <c r="G91" s="37" t="s">
        <v>59</v>
      </c>
      <c r="N91" s="33" t="str">
        <f>A91</f>
        <v>30 才以上</v>
      </c>
      <c r="O91" s="37" t="s">
        <v>28</v>
      </c>
      <c r="P91" s="100" t="s">
        <v>306</v>
      </c>
      <c r="Q91" s="115">
        <v>0.5</v>
      </c>
      <c r="R91" s="37" t="s">
        <v>95</v>
      </c>
      <c r="T91" s="37">
        <v>1</v>
      </c>
      <c r="W91" s="37">
        <f>IF(Q91=0,9999,Q91)</f>
        <v>0.5</v>
      </c>
      <c r="Z91" s="111"/>
      <c r="AA91" s="114" t="s">
        <v>123</v>
      </c>
      <c r="AC91" s="37" t="s">
        <v>28</v>
      </c>
      <c r="AD91" s="21" t="str">
        <f>P91</f>
        <v>+</v>
      </c>
      <c r="AE91" s="117">
        <f>Q91</f>
        <v>0.5</v>
      </c>
      <c r="AF91" s="37" t="s">
        <v>95</v>
      </c>
      <c r="AG91" s="37" t="s">
        <v>12</v>
      </c>
      <c r="AJ91" s="37" t="s">
        <v>89</v>
      </c>
      <c r="AM91" s="37" t="s">
        <v>89</v>
      </c>
      <c r="AN91" s="109"/>
    </row>
    <row r="92" spans="2:41" ht="17.25">
      <c r="B92" s="37">
        <v>1</v>
      </c>
      <c r="C92" s="102"/>
      <c r="D92" s="103"/>
      <c r="E92" s="37">
        <f>VLOOKUP(C92,'入力'!$B$13:$E$148,2,FALSE)</f>
      </c>
      <c r="F92" s="37">
        <f>VLOOKUP(C92,'入力'!$B$13:$E$148,3,FALSE)</f>
      </c>
      <c r="G92" s="37">
        <f>VLOOKUP(C92,'入力'!$B$13:$E$148,4,FALSE)</f>
      </c>
      <c r="I92" s="65"/>
      <c r="K92" s="65" t="s">
        <v>114</v>
      </c>
      <c r="L92" s="136">
        <f>VLOOKUP(C92,'入力'!$B$13:$F$148,5,FALSE)</f>
        <v>0</v>
      </c>
      <c r="N92" s="33"/>
      <c r="O92" s="37">
        <v>1</v>
      </c>
      <c r="P92" s="100">
        <v>206</v>
      </c>
      <c r="Q92" s="100">
        <v>1170</v>
      </c>
      <c r="R92" s="21"/>
      <c r="S92" s="21"/>
      <c r="T92" s="21">
        <f aca="true" t="shared" si="85" ref="T92:T100">VLOOKUP(P92,$C$92:$G$100,2,FALSE)</f>
        <v>0</v>
      </c>
      <c r="U92" s="21"/>
      <c r="V92" s="21" t="b">
        <f>AND(Q92&gt;0,NOT(T92))</f>
        <v>1</v>
      </c>
      <c r="W92" s="37">
        <f aca="true" t="shared" si="86" ref="W92:W100">IF(Q92=0,9999,IF(T92="0",Q92,9999))</f>
        <v>1170</v>
      </c>
      <c r="X92" s="37">
        <f>ROUNDUP(Q92/10,0)</f>
        <v>117</v>
      </c>
      <c r="Y92" s="37">
        <f>VLOOKUP(AF92,'入力'!$D$3:$E$59,2)</f>
        <v>2</v>
      </c>
      <c r="Z92" s="111"/>
      <c r="AB92" s="37">
        <f aca="true" t="shared" si="87" ref="AB92:AB100">IF(V92=1,RANK(W92,$W$92:$W$100,1)," ")</f>
        <v>1</v>
      </c>
      <c r="AC92" s="37" t="str">
        <f aca="true" t="shared" si="88" ref="AC92:AC100">IF(T92=0," ","ｵｰﾌﾟﾝ")</f>
        <v> </v>
      </c>
      <c r="AD92" s="37">
        <f aca="true" t="shared" si="89" ref="AD92:AD100">P92</f>
        <v>206</v>
      </c>
      <c r="AE92" s="37" t="str">
        <f aca="true" t="shared" si="90" ref="AE92:AE100">VLOOKUP(P92,$C$92:$G$100,3,FALSE)</f>
        <v>徳田　勝大</v>
      </c>
      <c r="AF92" s="37">
        <f aca="true" t="shared" si="91" ref="AF92:AF100">VLOOKUP(P92,$C$92:$G$100,4,FALSE)</f>
        <v>33</v>
      </c>
      <c r="AG92" s="37" t="str">
        <f aca="true" t="shared" si="92" ref="AG92:AG100">VLOOKUP(P92,$C$92:$G$100,5,FALSE)</f>
        <v>北陸</v>
      </c>
      <c r="AH92" s="63">
        <f aca="true" t="shared" si="93" ref="AH92:AH100">X92</f>
        <v>117</v>
      </c>
      <c r="AI92" s="37" t="str">
        <f aca="true" t="shared" si="94" ref="AI92:AI100">IF(X92&lt;X$68,"新",IF(X92=X$68,"タイ"," "))</f>
        <v> </v>
      </c>
      <c r="AJ92" s="37">
        <f>VLOOKUP(AB92,'入力'!$B$151:$C$162,2)</f>
        <v>7</v>
      </c>
      <c r="AL92" s="37" t="s">
        <v>78</v>
      </c>
      <c r="AM92" s="118">
        <f>SUMIF($AG$92:$AG$100,$AL92,AJ$92:AJ$100)</f>
        <v>0</v>
      </c>
      <c r="AN92" s="118">
        <f>AM93</f>
        <v>12</v>
      </c>
      <c r="AO92" s="118">
        <f>AM94</f>
        <v>10</v>
      </c>
    </row>
    <row r="93" spans="2:39" ht="17.25">
      <c r="B93" s="37">
        <v>2</v>
      </c>
      <c r="C93" s="102">
        <v>205</v>
      </c>
      <c r="D93" s="103"/>
      <c r="E93" s="37" t="str">
        <f>VLOOKUP(C93,'入力'!$B$13:$E$148,2,FALSE)</f>
        <v>米田　英史</v>
      </c>
      <c r="F93" s="37">
        <f>VLOOKUP(C93,'入力'!$B$13:$E$148,3,FALSE)</f>
        <v>33</v>
      </c>
      <c r="G93" s="37" t="str">
        <f>VLOOKUP(C93,'入力'!$B$13:$E$148,4,FALSE)</f>
        <v>北陸</v>
      </c>
      <c r="I93" s="65"/>
      <c r="K93" s="65" t="s">
        <v>114</v>
      </c>
      <c r="L93" s="136" t="str">
        <f>VLOOKUP(C93,'入力'!$B$13:$F$148,5,FALSE)</f>
        <v>12秒6</v>
      </c>
      <c r="N93" s="33"/>
      <c r="O93" s="37">
        <v>2</v>
      </c>
      <c r="P93" s="100">
        <v>515</v>
      </c>
      <c r="Q93" s="100">
        <v>1210</v>
      </c>
      <c r="R93" s="21"/>
      <c r="S93" s="21"/>
      <c r="T93" s="21">
        <f t="shared" si="85"/>
        <v>0</v>
      </c>
      <c r="U93" s="21"/>
      <c r="V93" s="21" t="b">
        <f aca="true" t="shared" si="95" ref="V93:V100">AND(Q93&gt;0,NOT(T93))</f>
        <v>1</v>
      </c>
      <c r="W93" s="37">
        <f t="shared" si="86"/>
        <v>1210</v>
      </c>
      <c r="X93" s="37">
        <f aca="true" t="shared" si="96" ref="X93:X100">ROUNDUP(Q93/10,0)</f>
        <v>121</v>
      </c>
      <c r="Y93" s="37">
        <f>VLOOKUP(AF93,'入力'!$D$3:$E$59,2)</f>
        <v>2</v>
      </c>
      <c r="Z93" s="111"/>
      <c r="AB93" s="37">
        <f t="shared" si="87"/>
        <v>2</v>
      </c>
      <c r="AC93" s="37" t="str">
        <f t="shared" si="88"/>
        <v> </v>
      </c>
      <c r="AD93" s="37">
        <f t="shared" si="89"/>
        <v>515</v>
      </c>
      <c r="AE93" s="37" t="str">
        <f t="shared" si="90"/>
        <v>原田　実</v>
      </c>
      <c r="AF93" s="37">
        <f t="shared" si="91"/>
        <v>38</v>
      </c>
      <c r="AG93" s="37" t="str">
        <f t="shared" si="92"/>
        <v>関西</v>
      </c>
      <c r="AH93" s="63">
        <f t="shared" si="93"/>
        <v>121</v>
      </c>
      <c r="AI93" s="37" t="str">
        <f t="shared" si="94"/>
        <v> </v>
      </c>
      <c r="AJ93" s="37">
        <f>VLOOKUP(AB93,'入力'!$B$151:$C$162,2)</f>
        <v>5</v>
      </c>
      <c r="AL93" s="37" t="s">
        <v>67</v>
      </c>
      <c r="AM93" s="118">
        <f>SUMIF($AG$92:$AG$100,$AL93,AJ$92:AJ$100)</f>
        <v>12</v>
      </c>
    </row>
    <row r="94" spans="2:39" ht="17.25">
      <c r="B94" s="37">
        <v>3</v>
      </c>
      <c r="C94" s="102">
        <v>514</v>
      </c>
      <c r="D94" s="103"/>
      <c r="E94" s="37" t="str">
        <f>VLOOKUP(C94,'入力'!$B$13:$E$148,2,FALSE)</f>
        <v>橋本　茂喜</v>
      </c>
      <c r="F94" s="37">
        <f>VLOOKUP(C94,'入力'!$B$13:$E$148,3,FALSE)</f>
        <v>47</v>
      </c>
      <c r="G94" s="37" t="str">
        <f>VLOOKUP(C94,'入力'!$B$13:$E$148,4,FALSE)</f>
        <v>関西</v>
      </c>
      <c r="I94" s="65"/>
      <c r="K94" s="65" t="s">
        <v>114</v>
      </c>
      <c r="L94" s="136" t="str">
        <f>VLOOKUP(C94,'入力'!$B$13:$F$148,5,FALSE)</f>
        <v>12秒2</v>
      </c>
      <c r="N94" s="33"/>
      <c r="O94" s="37">
        <v>3</v>
      </c>
      <c r="P94" s="100">
        <v>514</v>
      </c>
      <c r="Q94" s="100">
        <v>1250</v>
      </c>
      <c r="R94" s="21"/>
      <c r="S94" s="21"/>
      <c r="T94" s="21">
        <f t="shared" si="85"/>
        <v>0</v>
      </c>
      <c r="U94" s="21"/>
      <c r="V94" s="21" t="b">
        <f t="shared" si="95"/>
        <v>1</v>
      </c>
      <c r="W94" s="37">
        <f t="shared" si="86"/>
        <v>1250</v>
      </c>
      <c r="X94" s="37">
        <f t="shared" si="96"/>
        <v>125</v>
      </c>
      <c r="Y94" s="37" t="str">
        <f>VLOOKUP(AF94,'入力'!$D$3:$E$59,2)</f>
        <v>関西</v>
      </c>
      <c r="Z94" s="33"/>
      <c r="AB94" s="37">
        <f t="shared" si="87"/>
        <v>3</v>
      </c>
      <c r="AC94" s="37" t="str">
        <f t="shared" si="88"/>
        <v> </v>
      </c>
      <c r="AD94" s="37">
        <f t="shared" si="89"/>
        <v>514</v>
      </c>
      <c r="AE94" s="37" t="str">
        <f t="shared" si="90"/>
        <v>橋本　茂喜</v>
      </c>
      <c r="AF94" s="37">
        <f t="shared" si="91"/>
        <v>47</v>
      </c>
      <c r="AG94" s="37" t="str">
        <f t="shared" si="92"/>
        <v>関西</v>
      </c>
      <c r="AH94" s="63">
        <f t="shared" si="93"/>
        <v>125</v>
      </c>
      <c r="AI94" s="37" t="str">
        <f t="shared" si="94"/>
        <v> </v>
      </c>
      <c r="AJ94" s="37">
        <f>VLOOKUP(AB94,'入力'!$B$151:$C$162,2)</f>
        <v>4</v>
      </c>
      <c r="AL94" s="37" t="s">
        <v>61</v>
      </c>
      <c r="AM94" s="118">
        <f>SUMIF($AG$92:$AG$100,$AL94,AJ$92:AJ$100)</f>
        <v>10</v>
      </c>
    </row>
    <row r="95" spans="2:39" ht="17.25">
      <c r="B95" s="37">
        <v>4</v>
      </c>
      <c r="C95" s="102">
        <v>206</v>
      </c>
      <c r="D95" s="103"/>
      <c r="E95" s="37" t="str">
        <f>VLOOKUP(C95,'入力'!$B$13:$E$148,2,FALSE)</f>
        <v>徳田　勝大</v>
      </c>
      <c r="F95" s="37">
        <f>VLOOKUP(C95,'入力'!$B$13:$E$148,3,FALSE)</f>
        <v>33</v>
      </c>
      <c r="G95" s="37" t="str">
        <f>VLOOKUP(C95,'入力'!$B$13:$E$148,4,FALSE)</f>
        <v>北陸</v>
      </c>
      <c r="I95" s="65"/>
      <c r="K95" s="65" t="s">
        <v>114</v>
      </c>
      <c r="L95" s="136" t="str">
        <f>VLOOKUP(C95,'入力'!$B$13:$F$148,5,FALSE)</f>
        <v>11秒6</v>
      </c>
      <c r="N95" s="33"/>
      <c r="O95" s="37">
        <v>4</v>
      </c>
      <c r="P95" s="100">
        <v>219</v>
      </c>
      <c r="Q95" s="100">
        <v>1260</v>
      </c>
      <c r="R95" s="21"/>
      <c r="S95" s="21"/>
      <c r="T95" s="21">
        <f t="shared" si="85"/>
        <v>0</v>
      </c>
      <c r="U95" s="21"/>
      <c r="V95" s="21" t="b">
        <f t="shared" si="95"/>
        <v>1</v>
      </c>
      <c r="W95" s="37">
        <f t="shared" si="86"/>
        <v>1260</v>
      </c>
      <c r="X95" s="37">
        <f t="shared" si="96"/>
        <v>126</v>
      </c>
      <c r="Y95" s="37">
        <f>VLOOKUP(AF95,'入力'!$D$3:$E$59,2)</f>
        <v>2</v>
      </c>
      <c r="Z95" s="33"/>
      <c r="AB95" s="37">
        <f t="shared" si="87"/>
        <v>4</v>
      </c>
      <c r="AC95" s="37" t="str">
        <f t="shared" si="88"/>
        <v> </v>
      </c>
      <c r="AD95" s="37">
        <f t="shared" si="89"/>
        <v>219</v>
      </c>
      <c r="AE95" s="37" t="str">
        <f t="shared" si="90"/>
        <v>高村　伸幸</v>
      </c>
      <c r="AF95" s="37">
        <f t="shared" si="91"/>
        <v>30</v>
      </c>
      <c r="AG95" s="37" t="str">
        <f t="shared" si="92"/>
        <v>北陸</v>
      </c>
      <c r="AH95" s="63">
        <f t="shared" si="93"/>
        <v>126</v>
      </c>
      <c r="AI95" s="37" t="str">
        <f t="shared" si="94"/>
        <v> </v>
      </c>
      <c r="AJ95" s="37">
        <f>VLOOKUP(AB95,'入力'!$B$151:$C$162,2)</f>
        <v>3</v>
      </c>
      <c r="AL95" s="37" t="s">
        <v>59</v>
      </c>
      <c r="AM95" s="118">
        <f>SUMIF($AG$92:$AG$100,$AL95,AJ$92:AJ$100)</f>
        <v>0</v>
      </c>
    </row>
    <row r="96" spans="2:39" ht="17.25">
      <c r="B96" s="37">
        <v>5</v>
      </c>
      <c r="C96" s="102">
        <v>510</v>
      </c>
      <c r="D96" s="103"/>
      <c r="E96" s="37" t="str">
        <f>VLOOKUP(C96,'入力'!$B$13:$E$148,2,FALSE)</f>
        <v>阪東　弘司</v>
      </c>
      <c r="F96" s="37">
        <f>VLOOKUP(C96,'入力'!$B$13:$E$148,3,FALSE)</f>
        <v>33</v>
      </c>
      <c r="G96" s="37" t="str">
        <f>VLOOKUP(C96,'入力'!$B$13:$E$148,4,FALSE)</f>
        <v>関西</v>
      </c>
      <c r="I96" s="65"/>
      <c r="K96" s="65" t="s">
        <v>114</v>
      </c>
      <c r="L96" s="136" t="str">
        <f>VLOOKUP(C96,'入力'!$B$13:$F$148,5,FALSE)</f>
        <v>12秒5</v>
      </c>
      <c r="N96" s="33"/>
      <c r="O96" s="37">
        <v>5</v>
      </c>
      <c r="P96" s="100">
        <v>511</v>
      </c>
      <c r="Q96" s="100">
        <v>1300</v>
      </c>
      <c r="R96" s="21"/>
      <c r="S96" s="21"/>
      <c r="T96" s="21">
        <f t="shared" si="85"/>
        <v>1</v>
      </c>
      <c r="U96" s="21"/>
      <c r="V96" s="21" t="b">
        <f t="shared" si="95"/>
        <v>0</v>
      </c>
      <c r="W96" s="37">
        <f t="shared" si="86"/>
        <v>9999</v>
      </c>
      <c r="X96" s="37">
        <f t="shared" si="96"/>
        <v>130</v>
      </c>
      <c r="Y96" s="37">
        <f>VLOOKUP(AF96,'入力'!$D$3:$E$59,2)</f>
        <v>3</v>
      </c>
      <c r="Z96" s="33"/>
      <c r="AC96" s="37" t="str">
        <f t="shared" si="88"/>
        <v>ｵｰﾌﾟﾝ</v>
      </c>
      <c r="AD96" s="37">
        <f t="shared" si="89"/>
        <v>511</v>
      </c>
      <c r="AE96" s="37" t="str">
        <f t="shared" si="90"/>
        <v>木谷　隆典</v>
      </c>
      <c r="AF96" s="37">
        <f t="shared" si="91"/>
        <v>41</v>
      </c>
      <c r="AG96" s="37" t="str">
        <f t="shared" si="92"/>
        <v>関西</v>
      </c>
      <c r="AH96" s="63">
        <f t="shared" si="93"/>
        <v>130</v>
      </c>
      <c r="AI96" s="37" t="str">
        <f t="shared" si="94"/>
        <v> </v>
      </c>
      <c r="AJ96" s="37">
        <f>VLOOKUP(AB96,'入力'!$B$151:$C$162,2)</f>
      </c>
      <c r="AL96" s="37" t="s">
        <v>88</v>
      </c>
      <c r="AM96" s="118">
        <f>SUMIF($AG$92:$AG$100,$AL96,AJ$92:AJ$100)</f>
        <v>0</v>
      </c>
    </row>
    <row r="97" spans="2:39" ht="17.25">
      <c r="B97" s="37">
        <v>6</v>
      </c>
      <c r="C97" s="102">
        <v>515</v>
      </c>
      <c r="D97" s="103"/>
      <c r="E97" s="37" t="str">
        <f>VLOOKUP(C97,'入力'!$B$13:$E$148,2,FALSE)</f>
        <v>原田　実</v>
      </c>
      <c r="F97" s="37">
        <f>VLOOKUP(C97,'入力'!$B$13:$E$148,3,FALSE)</f>
        <v>38</v>
      </c>
      <c r="G97" s="37" t="str">
        <f>VLOOKUP(C97,'入力'!$B$13:$E$148,4,FALSE)</f>
        <v>関西</v>
      </c>
      <c r="I97" s="65"/>
      <c r="K97" s="65" t="s">
        <v>114</v>
      </c>
      <c r="L97" s="136" t="str">
        <f>VLOOKUP(C97,'入力'!$B$13:$F$148,5,FALSE)</f>
        <v>11秒8</v>
      </c>
      <c r="N97" s="33"/>
      <c r="O97" s="37">
        <v>6</v>
      </c>
      <c r="P97" s="100">
        <v>205</v>
      </c>
      <c r="Q97" s="100">
        <v>1300</v>
      </c>
      <c r="R97" s="21"/>
      <c r="S97" s="21"/>
      <c r="T97" s="21">
        <f t="shared" si="85"/>
        <v>0</v>
      </c>
      <c r="U97" s="21"/>
      <c r="V97" s="21" t="b">
        <f t="shared" si="95"/>
        <v>1</v>
      </c>
      <c r="W97" s="37">
        <f t="shared" si="86"/>
        <v>1300</v>
      </c>
      <c r="X97" s="37">
        <f t="shared" si="96"/>
        <v>130</v>
      </c>
      <c r="Y97" s="37">
        <f>VLOOKUP(AF97,'入力'!$D$3:$E$59,2)</f>
        <v>2</v>
      </c>
      <c r="Z97" s="33"/>
      <c r="AB97" s="37">
        <v>5</v>
      </c>
      <c r="AC97" s="37" t="str">
        <f t="shared" si="88"/>
        <v> </v>
      </c>
      <c r="AD97" s="37">
        <f t="shared" si="89"/>
        <v>205</v>
      </c>
      <c r="AE97" s="37" t="str">
        <f t="shared" si="90"/>
        <v>米田　英史</v>
      </c>
      <c r="AF97" s="37">
        <f t="shared" si="91"/>
        <v>33</v>
      </c>
      <c r="AG97" s="37" t="str">
        <f t="shared" si="92"/>
        <v>北陸</v>
      </c>
      <c r="AH97" s="63">
        <f t="shared" si="93"/>
        <v>130</v>
      </c>
      <c r="AI97" s="37" t="str">
        <f t="shared" si="94"/>
        <v> </v>
      </c>
      <c r="AJ97" s="37">
        <f>VLOOKUP(AB97,'入力'!$B$151:$C$162,2)</f>
        <v>2</v>
      </c>
      <c r="AM97" s="118"/>
    </row>
    <row r="98" spans="2:40" ht="17.25">
      <c r="B98" s="37">
        <v>7</v>
      </c>
      <c r="C98" s="102">
        <v>219</v>
      </c>
      <c r="D98" s="103"/>
      <c r="E98" s="37" t="str">
        <f>VLOOKUP(C98,'入力'!$B$13:$E$148,2,FALSE)</f>
        <v>高村　伸幸</v>
      </c>
      <c r="F98" s="37">
        <f>VLOOKUP(C98,'入力'!$B$13:$E$148,3,FALSE)</f>
        <v>30</v>
      </c>
      <c r="G98" s="37" t="str">
        <f>VLOOKUP(C98,'入力'!$B$13:$E$148,4,FALSE)</f>
        <v>北陸</v>
      </c>
      <c r="I98" s="65"/>
      <c r="K98" s="65" t="s">
        <v>114</v>
      </c>
      <c r="L98" s="136" t="str">
        <f>VLOOKUP(C98,'入力'!$B$13:$F$148,5,FALSE)</f>
        <v>12秒5</v>
      </c>
      <c r="N98" s="33"/>
      <c r="O98" s="37">
        <v>7</v>
      </c>
      <c r="P98" s="100">
        <v>510</v>
      </c>
      <c r="Q98" s="100">
        <v>1300</v>
      </c>
      <c r="R98" s="21"/>
      <c r="S98" s="21"/>
      <c r="T98" s="21">
        <f t="shared" si="85"/>
        <v>0</v>
      </c>
      <c r="U98" s="21"/>
      <c r="V98" s="21" t="b">
        <f t="shared" si="95"/>
        <v>1</v>
      </c>
      <c r="W98" s="37">
        <f t="shared" si="86"/>
        <v>1300</v>
      </c>
      <c r="X98" s="37">
        <f t="shared" si="96"/>
        <v>130</v>
      </c>
      <c r="Y98" s="37">
        <f>VLOOKUP(AF98,'入力'!$D$3:$E$59,2)</f>
        <v>2</v>
      </c>
      <c r="Z98" s="33"/>
      <c r="AB98" s="37">
        <v>6</v>
      </c>
      <c r="AC98" s="37" t="str">
        <f t="shared" si="88"/>
        <v> </v>
      </c>
      <c r="AD98" s="37">
        <f t="shared" si="89"/>
        <v>510</v>
      </c>
      <c r="AE98" s="37" t="str">
        <f t="shared" si="90"/>
        <v>阪東　弘司</v>
      </c>
      <c r="AF98" s="37">
        <f t="shared" si="91"/>
        <v>33</v>
      </c>
      <c r="AG98" s="37" t="str">
        <f t="shared" si="92"/>
        <v>関西</v>
      </c>
      <c r="AH98" s="63">
        <f t="shared" si="93"/>
        <v>130</v>
      </c>
      <c r="AI98" s="37" t="str">
        <f t="shared" si="94"/>
        <v> </v>
      </c>
      <c r="AJ98" s="37">
        <f>VLOOKUP(AB98,'入力'!$B$151:$C$162,2)</f>
        <v>1</v>
      </c>
      <c r="AN98" s="109"/>
    </row>
    <row r="99" spans="2:40" ht="17.25">
      <c r="B99" s="37">
        <v>8</v>
      </c>
      <c r="C99" s="102">
        <v>127</v>
      </c>
      <c r="D99" s="103"/>
      <c r="E99" s="37" t="str">
        <f>VLOOKUP(C99,'入力'!$B$13:$E$148,2,FALSE)</f>
        <v>牧野　利幸</v>
      </c>
      <c r="F99" s="37">
        <f>VLOOKUP(C99,'入力'!$B$13:$E$148,3,FALSE)</f>
        <v>44</v>
      </c>
      <c r="G99" s="37" t="str">
        <f>VLOOKUP(C99,'入力'!$B$13:$E$148,4,FALSE)</f>
        <v>中部</v>
      </c>
      <c r="I99" s="65"/>
      <c r="K99" s="65" t="s">
        <v>114</v>
      </c>
      <c r="L99" s="136" t="str">
        <f>VLOOKUP(C99,'入力'!$B$13:$F$148,5,FALSE)</f>
        <v>13秒5</v>
      </c>
      <c r="N99" s="33"/>
      <c r="O99" s="37">
        <v>8</v>
      </c>
      <c r="P99" s="100">
        <v>127</v>
      </c>
      <c r="Q99" s="100">
        <v>1320</v>
      </c>
      <c r="R99" s="21"/>
      <c r="S99" s="21"/>
      <c r="T99" s="21">
        <f t="shared" si="85"/>
        <v>0</v>
      </c>
      <c r="U99" s="21"/>
      <c r="V99" s="21" t="b">
        <f t="shared" si="95"/>
        <v>1</v>
      </c>
      <c r="W99" s="37">
        <f t="shared" si="86"/>
        <v>1320</v>
      </c>
      <c r="X99" s="37">
        <f t="shared" si="96"/>
        <v>132</v>
      </c>
      <c r="Y99" s="37">
        <f>VLOOKUP(AF99,'入力'!$D$3:$E$59,2)</f>
        <v>3</v>
      </c>
      <c r="Z99" s="111"/>
      <c r="AB99" s="37">
        <f t="shared" si="87"/>
        <v>7</v>
      </c>
      <c r="AC99" s="37" t="str">
        <f t="shared" si="88"/>
        <v> </v>
      </c>
      <c r="AD99" s="37">
        <f t="shared" si="89"/>
        <v>127</v>
      </c>
      <c r="AE99" s="37" t="str">
        <f t="shared" si="90"/>
        <v>牧野　利幸</v>
      </c>
      <c r="AF99" s="37">
        <f t="shared" si="91"/>
        <v>44</v>
      </c>
      <c r="AG99" s="37" t="str">
        <f t="shared" si="92"/>
        <v>中部</v>
      </c>
      <c r="AH99" s="63">
        <f t="shared" si="93"/>
        <v>132</v>
      </c>
      <c r="AI99" s="37" t="str">
        <f t="shared" si="94"/>
        <v> </v>
      </c>
      <c r="AJ99" s="37">
        <f>VLOOKUP(AB99,'入力'!$B$151:$C$162,2)</f>
      </c>
      <c r="AN99" s="109"/>
    </row>
    <row r="100" spans="2:40" ht="17.25">
      <c r="B100" s="37">
        <v>9</v>
      </c>
      <c r="C100" s="102">
        <v>511</v>
      </c>
      <c r="D100" s="103">
        <v>1</v>
      </c>
      <c r="E100" s="37" t="str">
        <f>VLOOKUP(C100,'入力'!$B$13:$E$148,2,FALSE)</f>
        <v>木谷　隆典</v>
      </c>
      <c r="F100" s="37">
        <f>VLOOKUP(C100,'入力'!$B$13:$E$148,3,FALSE)</f>
        <v>41</v>
      </c>
      <c r="G100" s="37" t="str">
        <f>VLOOKUP(C100,'入力'!$B$13:$E$148,4,FALSE)</f>
        <v>関西</v>
      </c>
      <c r="I100" s="65"/>
      <c r="K100" s="65" t="s">
        <v>114</v>
      </c>
      <c r="L100" s="136" t="str">
        <f>VLOOKUP(C100,'入力'!$B$13:$F$148,5,FALSE)</f>
        <v>10秒8</v>
      </c>
      <c r="N100" s="33"/>
      <c r="O100" s="37">
        <v>9</v>
      </c>
      <c r="P100" s="100"/>
      <c r="Q100" s="100"/>
      <c r="R100" s="21"/>
      <c r="S100" s="21"/>
      <c r="T100" s="21">
        <f t="shared" si="85"/>
        <v>0</v>
      </c>
      <c r="U100" s="21"/>
      <c r="V100" s="21" t="b">
        <f t="shared" si="95"/>
        <v>0</v>
      </c>
      <c r="W100" s="37">
        <f t="shared" si="86"/>
        <v>9999</v>
      </c>
      <c r="X100" s="37">
        <f t="shared" si="96"/>
        <v>0</v>
      </c>
      <c r="Y100" s="37">
        <f>VLOOKUP(AF100,'入力'!$D$3:$E$59,2)</f>
        <v>8</v>
      </c>
      <c r="Z100" s="111"/>
      <c r="AB100" s="37" t="str">
        <f t="shared" si="87"/>
        <v> </v>
      </c>
      <c r="AC100" s="37" t="str">
        <f t="shared" si="88"/>
        <v> </v>
      </c>
      <c r="AD100" s="37">
        <f t="shared" si="89"/>
        <v>0</v>
      </c>
      <c r="AE100" s="37">
        <f t="shared" si="90"/>
      </c>
      <c r="AF100" s="37">
        <f t="shared" si="91"/>
      </c>
      <c r="AG100" s="37">
        <f t="shared" si="92"/>
      </c>
      <c r="AH100" s="63">
        <f t="shared" si="93"/>
        <v>0</v>
      </c>
      <c r="AI100" s="37" t="str">
        <f t="shared" si="94"/>
        <v>新</v>
      </c>
      <c r="AJ100" s="37">
        <f>VLOOKUP(AB100,'入力'!$B$151:$C$162,2)</f>
      </c>
      <c r="AN100" s="109"/>
    </row>
    <row r="101" spans="12:40" ht="17.25">
      <c r="L101" s="136">
        <f>VLOOKUP(C101,'入力'!$B$13:$F$148,5,FALSE)</f>
        <v>0</v>
      </c>
      <c r="N101" s="33"/>
      <c r="R101" s="21"/>
      <c r="S101" s="21"/>
      <c r="T101" s="21"/>
      <c r="U101" s="21"/>
      <c r="V101" s="21"/>
      <c r="Z101" s="111"/>
      <c r="AA101" s="109"/>
      <c r="AN101" s="109"/>
    </row>
    <row r="104" ht="17.25">
      <c r="D104" s="37"/>
    </row>
    <row r="105" ht="17.25">
      <c r="D105" s="37"/>
    </row>
    <row r="106" ht="17.25">
      <c r="D106" s="37"/>
    </row>
    <row r="107" ht="17.25">
      <c r="D107" s="37"/>
    </row>
    <row r="108" ht="17.25">
      <c r="D108" s="37"/>
    </row>
    <row r="109" ht="17.25">
      <c r="D109" s="37"/>
    </row>
    <row r="110" ht="17.25">
      <c r="D110" s="37"/>
    </row>
    <row r="111" ht="17.25">
      <c r="D111" s="37"/>
    </row>
    <row r="112" ht="17.25">
      <c r="D112" s="37"/>
    </row>
    <row r="113" ht="17.25">
      <c r="D113" s="37"/>
    </row>
    <row r="114" ht="17.25">
      <c r="D114" s="37"/>
    </row>
  </sheetData>
  <printOptions/>
  <pageMargins left="0.867" right="0.5" top="0.867" bottom="0.5" header="0.512" footer="0.512"/>
  <pageSetup fitToHeight="1" fitToWidth="1" orientation="portrait" paperSize="9" scale="72"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AP58"/>
  <sheetViews>
    <sheetView defaultGridColor="0" zoomScale="67" zoomScaleNormal="67" colorId="22" workbookViewId="0" topLeftCell="X1">
      <selection activeCell="AA33" sqref="AA33"/>
    </sheetView>
  </sheetViews>
  <sheetFormatPr defaultColWidth="10.66015625" defaultRowHeight="18"/>
  <cols>
    <col min="1" max="1" width="12.66015625" style="37" customWidth="1"/>
    <col min="2" max="2" width="3.66015625" style="37" customWidth="1"/>
    <col min="3" max="3" width="6.66015625" style="37" customWidth="1"/>
    <col min="4" max="4" width="7.66015625" style="110" customWidth="1"/>
    <col min="5" max="5" width="16.66015625" style="37" customWidth="1"/>
    <col min="6" max="6" width="7.66015625" style="37" customWidth="1"/>
    <col min="7" max="7" width="6.66015625" style="37" customWidth="1"/>
    <col min="8" max="8" width="2.66015625" style="136" customWidth="1"/>
    <col min="9" max="9" width="6.66015625" style="37" customWidth="1"/>
    <col min="10" max="10" width="5.66015625" style="37" customWidth="1"/>
    <col min="11" max="11" width="12.33203125" style="37" customWidth="1"/>
    <col min="12" max="12" width="3" style="136" customWidth="1"/>
    <col min="13" max="13" width="3" style="37" customWidth="1"/>
    <col min="14" max="14" width="8.66015625" style="37" customWidth="1"/>
    <col min="15" max="15" width="4.66015625" style="37" customWidth="1"/>
    <col min="16" max="16" width="5.66015625" style="37" customWidth="1"/>
    <col min="17" max="17" width="7.66015625" style="37" customWidth="1"/>
    <col min="18" max="19" width="3.66015625" style="37" customWidth="1"/>
    <col min="20" max="20" width="5.66015625" style="37" customWidth="1"/>
    <col min="21" max="21" width="3.66015625" style="37" customWidth="1"/>
    <col min="22" max="22" width="4.66015625" style="37" customWidth="1"/>
    <col min="23" max="23" width="7.66015625" style="37" customWidth="1"/>
    <col min="24" max="24" width="5.66015625" style="37" customWidth="1"/>
    <col min="25" max="25" width="8.66015625" style="37" customWidth="1"/>
    <col min="26" max="26" width="10.66015625" style="37" customWidth="1"/>
    <col min="27" max="27" width="6.66015625" style="37" customWidth="1"/>
    <col min="28" max="30" width="5.66015625" style="37" customWidth="1"/>
    <col min="31" max="31" width="12.58203125" style="37" customWidth="1"/>
    <col min="32" max="32" width="5.66015625" style="37" customWidth="1"/>
    <col min="33" max="33" width="6.66015625" style="37" customWidth="1"/>
    <col min="34" max="34" width="9.08203125" style="37" customWidth="1"/>
    <col min="35" max="35" width="4.66015625" style="37" customWidth="1"/>
    <col min="36" max="38" width="5.66015625" style="37" customWidth="1"/>
    <col min="39" max="39" width="4.83203125" style="37" customWidth="1"/>
    <col min="40" max="40" width="3.66015625" style="37" customWidth="1"/>
    <col min="41" max="16384" width="10.66015625" style="37" customWidth="1"/>
  </cols>
  <sheetData>
    <row r="1" spans="4:42" ht="16.5" customHeight="1">
      <c r="D1" s="101" t="s">
        <v>91</v>
      </c>
      <c r="N1" s="33" t="s">
        <v>92</v>
      </c>
      <c r="Z1" s="33" t="s">
        <v>96</v>
      </c>
      <c r="AP1" s="33"/>
    </row>
    <row r="2" spans="3:42" ht="16.5" customHeight="1">
      <c r="C2" s="102"/>
      <c r="D2" s="103"/>
      <c r="E2" s="37" t="s">
        <v>97</v>
      </c>
      <c r="N2" s="33"/>
      <c r="P2" s="104">
        <v>101</v>
      </c>
      <c r="Q2" s="104">
        <v>4021</v>
      </c>
      <c r="Z2" s="33"/>
      <c r="AP2" s="33"/>
    </row>
    <row r="3" spans="1:42" ht="16.5" customHeight="1">
      <c r="A3" s="65"/>
      <c r="B3" s="65"/>
      <c r="C3" s="65"/>
      <c r="D3" s="106"/>
      <c r="E3" s="65"/>
      <c r="F3" s="65"/>
      <c r="G3" s="65"/>
      <c r="H3" s="137"/>
      <c r="I3" s="65"/>
      <c r="J3" s="65"/>
      <c r="K3" s="65"/>
      <c r="L3" s="137"/>
      <c r="M3" s="65"/>
      <c r="N3" s="35"/>
      <c r="O3" s="65"/>
      <c r="P3" s="65"/>
      <c r="Q3" s="65" t="s">
        <v>125</v>
      </c>
      <c r="R3" s="65"/>
      <c r="S3" s="65"/>
      <c r="T3" s="65"/>
      <c r="U3" s="65"/>
      <c r="V3" s="65"/>
      <c r="W3" s="65"/>
      <c r="X3" s="65"/>
      <c r="Y3" s="65"/>
      <c r="Z3" s="107"/>
      <c r="AA3" s="108"/>
      <c r="AB3" s="108"/>
      <c r="AC3" s="108"/>
      <c r="AD3" s="108"/>
      <c r="AE3" s="108"/>
      <c r="AF3" s="108"/>
      <c r="AG3" s="108"/>
      <c r="AH3" s="108"/>
      <c r="AI3" s="108"/>
      <c r="AJ3" s="108"/>
      <c r="AK3" s="108"/>
      <c r="AL3" s="109"/>
      <c r="AM3" s="109"/>
      <c r="AN3" s="109"/>
      <c r="AP3" s="33"/>
    </row>
    <row r="4" spans="1:42" ht="16.5" customHeight="1">
      <c r="A4" s="37" t="s">
        <v>99</v>
      </c>
      <c r="N4" s="33" t="s">
        <v>100</v>
      </c>
      <c r="Q4" s="37" t="s">
        <v>126</v>
      </c>
      <c r="Y4" s="37" t="s">
        <v>4</v>
      </c>
      <c r="Z4" s="111"/>
      <c r="AE4" s="161">
        <f ca="1">NOW()</f>
        <v>39915.808518171296</v>
      </c>
      <c r="AG4" s="155"/>
      <c r="AH4" s="160">
        <f ca="1">NOW()</f>
        <v>39915.808518171296</v>
      </c>
      <c r="AI4" s="155"/>
      <c r="AN4" s="109"/>
      <c r="AP4" s="33"/>
    </row>
    <row r="5" spans="1:42" ht="16.5" customHeight="1">
      <c r="A5" s="37" t="s">
        <v>76</v>
      </c>
      <c r="B5" s="37" t="s">
        <v>103</v>
      </c>
      <c r="C5" s="105" t="s">
        <v>9</v>
      </c>
      <c r="E5" s="105" t="s">
        <v>10</v>
      </c>
      <c r="F5" s="99" t="s">
        <v>11</v>
      </c>
      <c r="G5" s="99" t="s">
        <v>12</v>
      </c>
      <c r="I5" s="37" t="s">
        <v>104</v>
      </c>
      <c r="K5" s="37" t="s">
        <v>105</v>
      </c>
      <c r="N5" s="33" t="str">
        <f>A5</f>
        <v>1500m</v>
      </c>
      <c r="O5" s="37" t="s">
        <v>104</v>
      </c>
      <c r="P5" s="37" t="s">
        <v>9</v>
      </c>
      <c r="Q5" s="37" t="s">
        <v>105</v>
      </c>
      <c r="T5" s="37" t="s">
        <v>106</v>
      </c>
      <c r="V5" s="37" t="s">
        <v>107</v>
      </c>
      <c r="Z5" s="111"/>
      <c r="AA5" s="37" t="str">
        <f>A5</f>
        <v>1500m</v>
      </c>
      <c r="AB5" s="37" t="s">
        <v>104</v>
      </c>
      <c r="AD5" s="105" t="s">
        <v>9</v>
      </c>
      <c r="AE5" s="105" t="s">
        <v>10</v>
      </c>
      <c r="AF5" s="99" t="s">
        <v>11</v>
      </c>
      <c r="AG5" s="99"/>
      <c r="AI5" s="113"/>
      <c r="AN5" s="109"/>
      <c r="AP5" s="33"/>
    </row>
    <row r="6" spans="3:42" ht="16.5" customHeight="1">
      <c r="C6" s="105"/>
      <c r="E6" s="105"/>
      <c r="F6" s="99"/>
      <c r="G6" s="99"/>
      <c r="K6" s="113"/>
      <c r="N6" s="33"/>
      <c r="Z6" s="111"/>
      <c r="AD6" s="105"/>
      <c r="AE6" s="105"/>
      <c r="AF6" s="99"/>
      <c r="AG6" s="99"/>
      <c r="AI6" s="105"/>
      <c r="AN6" s="109"/>
      <c r="AP6" s="33"/>
    </row>
    <row r="7" spans="3:42" ht="16.5" customHeight="1">
      <c r="C7" s="37" t="s">
        <v>109</v>
      </c>
      <c r="E7" s="37" t="s">
        <v>127</v>
      </c>
      <c r="F7" s="37">
        <v>24</v>
      </c>
      <c r="G7" s="37" t="s">
        <v>61</v>
      </c>
      <c r="H7" s="57" t="s">
        <v>128</v>
      </c>
      <c r="K7" s="64">
        <f>Q7</f>
        <v>4028</v>
      </c>
      <c r="N7" s="33"/>
      <c r="Q7" s="102">
        <v>4028</v>
      </c>
      <c r="V7" s="21" t="b">
        <f>AND(Q7&gt;0,NOT(T7))</f>
        <v>1</v>
      </c>
      <c r="W7" s="37">
        <f>IF(Q7=0,99999,IF(T7="0",Q7,99999))</f>
        <v>4028</v>
      </c>
      <c r="Z7" s="111"/>
      <c r="AA7" s="37" t="str">
        <f>A9</f>
        <v>共通</v>
      </c>
      <c r="AC7" s="37" t="str">
        <f>C7</f>
        <v>大会記録</v>
      </c>
      <c r="AD7" s="21"/>
      <c r="AE7" s="37" t="str">
        <f>E7</f>
        <v>榊　　秀雄</v>
      </c>
      <c r="AF7" s="37">
        <f>F7</f>
        <v>24</v>
      </c>
      <c r="AG7" s="37" t="str">
        <f>G7</f>
        <v>関西</v>
      </c>
      <c r="AH7" s="64">
        <f>Q7</f>
        <v>4028</v>
      </c>
      <c r="AI7" s="105"/>
      <c r="AJ7" s="105" t="str">
        <f>H7</f>
        <v>平成6年 第5回</v>
      </c>
      <c r="AN7" s="109"/>
      <c r="AP7" s="33"/>
    </row>
    <row r="8" spans="3:42" ht="16.5" customHeight="1">
      <c r="C8" s="105"/>
      <c r="E8" s="105"/>
      <c r="F8" s="99"/>
      <c r="G8" s="99"/>
      <c r="K8" s="113"/>
      <c r="N8" s="33"/>
      <c r="Z8" s="111"/>
      <c r="AD8" s="105"/>
      <c r="AE8" s="105"/>
      <c r="AF8" s="99"/>
      <c r="AG8" s="99"/>
      <c r="AI8" s="113"/>
      <c r="AN8" s="109"/>
      <c r="AP8" s="33"/>
    </row>
    <row r="9" spans="1:42" ht="16.5" customHeight="1">
      <c r="A9" s="37" t="s">
        <v>129</v>
      </c>
      <c r="E9" s="37" t="s">
        <v>59</v>
      </c>
      <c r="F9" s="37" t="s">
        <v>59</v>
      </c>
      <c r="G9" s="37" t="s">
        <v>59</v>
      </c>
      <c r="N9" s="33" t="str">
        <f>A9</f>
        <v>共通</v>
      </c>
      <c r="T9" s="37">
        <v>1</v>
      </c>
      <c r="W9" s="37">
        <f>IF(Q9=0,9999,Q9)</f>
        <v>9999</v>
      </c>
      <c r="Z9" s="116"/>
      <c r="AD9" s="21"/>
      <c r="AE9" s="117"/>
      <c r="AG9" s="99" t="s">
        <v>12</v>
      </c>
      <c r="AH9" s="37" t="s">
        <v>105</v>
      </c>
      <c r="AI9" s="113"/>
      <c r="AJ9" s="37" t="s">
        <v>89</v>
      </c>
      <c r="AM9" s="37" t="s">
        <v>89</v>
      </c>
      <c r="AN9" s="109"/>
      <c r="AP9" s="130"/>
    </row>
    <row r="10" spans="2:42" ht="16.5" customHeight="1">
      <c r="B10" s="37">
        <v>1</v>
      </c>
      <c r="C10" s="102">
        <v>129</v>
      </c>
      <c r="D10" s="103"/>
      <c r="E10" s="37" t="str">
        <f>VLOOKUP(C10,'入力'!$B$13:$E$148,2,FALSE)</f>
        <v>栗林　克也</v>
      </c>
      <c r="F10" s="37">
        <f>VLOOKUP(C10,'入力'!$B$13:$E$148,3,FALSE)</f>
        <v>31</v>
      </c>
      <c r="G10" s="37" t="str">
        <f>VLOOKUP(C10,'入力'!$B$13:$E$148,4,FALSE)</f>
        <v>中部</v>
      </c>
      <c r="I10" s="65"/>
      <c r="K10" s="65" t="s">
        <v>130</v>
      </c>
      <c r="L10" s="136">
        <f>VLOOKUP(C10,'入力'!$B$13:$F$148,5,FALSE)</f>
        <v>0</v>
      </c>
      <c r="N10" s="33"/>
      <c r="O10" s="37">
        <v>1</v>
      </c>
      <c r="P10" s="100">
        <v>132</v>
      </c>
      <c r="Q10" s="100">
        <v>4249</v>
      </c>
      <c r="R10" s="21"/>
      <c r="S10" s="21"/>
      <c r="T10" s="21">
        <f aca="true" t="shared" si="0" ref="T10:T29">VLOOKUP(P10,$C$9:$G$29,2,FALSE)</f>
        <v>0</v>
      </c>
      <c r="U10" s="21"/>
      <c r="V10" s="21" t="b">
        <f>AND(Q10&gt;0,NOT(T10))</f>
        <v>1</v>
      </c>
      <c r="W10" s="37">
        <f aca="true" t="shared" si="1" ref="W10:W29">IF(Q10=0,9999,IF(T10="0",Q10,9999))</f>
        <v>4249</v>
      </c>
      <c r="X10" s="37">
        <f>1000-TRUNC((10000-Q10)/10)</f>
        <v>425</v>
      </c>
      <c r="Y10" s="37">
        <f>VLOOKUP(AF10,'入力'!$D$3:$E$9,2)</f>
        <v>1</v>
      </c>
      <c r="Z10" s="33"/>
      <c r="AB10" s="37">
        <f aca="true" t="shared" si="2" ref="AB10:AB29">IF(V10=1,RANK(W10,$W$10:$W$29,1)," ")</f>
        <v>1</v>
      </c>
      <c r="AC10" s="37" t="str">
        <f aca="true" t="shared" si="3" ref="AC10:AC29">IF(T10=0," ","ｵｰﾌﾟﾝ")</f>
        <v> </v>
      </c>
      <c r="AD10" s="37">
        <f aca="true" t="shared" si="4" ref="AD10:AD29">P10</f>
        <v>132</v>
      </c>
      <c r="AE10" s="37" t="str">
        <f aca="true" t="shared" si="5" ref="AE10:AE29">VLOOKUP(P10,$C$9:$G$29,3,FALSE)</f>
        <v>中村　純和</v>
      </c>
      <c r="AF10" s="37">
        <f aca="true" t="shared" si="6" ref="AF10:AF29">VLOOKUP(P10,$C$9:$G$29,4,FALSE)</f>
        <v>26</v>
      </c>
      <c r="AG10" s="37" t="str">
        <f aca="true" t="shared" si="7" ref="AG10:AG29">VLOOKUP(P10,$C$9:$G$29,5,FALSE)</f>
        <v>中部</v>
      </c>
      <c r="AH10" s="64">
        <f aca="true" t="shared" si="8" ref="AH10:AH29">Q10</f>
        <v>4249</v>
      </c>
      <c r="AI10" s="37" t="str">
        <f aca="true" t="shared" si="9" ref="AI10:AI29">IF(Q10&lt;Q$7,"新",IF(Q10=Q$7,"タイ"," "))</f>
        <v> </v>
      </c>
      <c r="AJ10" s="37">
        <f>VLOOKUP(AB10,'入力'!$B$151:$C$162,2)</f>
        <v>7</v>
      </c>
      <c r="AL10" s="37" t="s">
        <v>78</v>
      </c>
      <c r="AM10" s="118">
        <f>SUMIF($AG$10:$AG$29,$AL10,AJ$10:AJ$29)</f>
        <v>11</v>
      </c>
      <c r="AN10" s="118">
        <f>AM11</f>
        <v>2</v>
      </c>
      <c r="AO10" s="118">
        <f>AM12</f>
        <v>8</v>
      </c>
      <c r="AP10" s="33"/>
    </row>
    <row r="11" spans="2:42" ht="16.5" customHeight="1">
      <c r="B11" s="37">
        <v>2</v>
      </c>
      <c r="C11" s="102">
        <v>132</v>
      </c>
      <c r="D11" s="103"/>
      <c r="E11" s="37" t="str">
        <f>VLOOKUP(C11,'入力'!$B$13:$E$148,2,FALSE)</f>
        <v>中村　純和</v>
      </c>
      <c r="F11" s="37">
        <f>VLOOKUP(C11,'入力'!$B$13:$E$148,3,FALSE)</f>
        <v>26</v>
      </c>
      <c r="G11" s="37" t="str">
        <f>VLOOKUP(C11,'入力'!$B$13:$E$148,4,FALSE)</f>
        <v>中部</v>
      </c>
      <c r="I11" s="65"/>
      <c r="K11" s="65" t="s">
        <v>130</v>
      </c>
      <c r="L11" s="136">
        <f>VLOOKUP(C11,'入力'!$B$13:$F$148,5,FALSE)</f>
        <v>0</v>
      </c>
      <c r="N11" s="33"/>
      <c r="O11" s="37">
        <v>2</v>
      </c>
      <c r="P11" s="100">
        <v>507</v>
      </c>
      <c r="Q11" s="100">
        <v>4252</v>
      </c>
      <c r="R11" s="21"/>
      <c r="S11" s="21"/>
      <c r="T11" s="21">
        <f t="shared" si="0"/>
        <v>0</v>
      </c>
      <c r="U11" s="21"/>
      <c r="V11" s="21" t="b">
        <f aca="true" t="shared" si="10" ref="V11:V26">AND(Q11&gt;0,NOT(T11))</f>
        <v>1</v>
      </c>
      <c r="W11" s="37">
        <f t="shared" si="1"/>
        <v>4252</v>
      </c>
      <c r="X11" s="37" t="b">
        <f>ISTEXT(AF11)</f>
        <v>0</v>
      </c>
      <c r="Y11" s="37">
        <f>VLOOKUP(AF11,'入力'!$D$3:$E$9,2)</f>
        <v>1</v>
      </c>
      <c r="Z11" s="33"/>
      <c r="AB11" s="37">
        <f t="shared" si="2"/>
        <v>2</v>
      </c>
      <c r="AC11" s="37" t="str">
        <f t="shared" si="3"/>
        <v> </v>
      </c>
      <c r="AD11" s="37">
        <f t="shared" si="4"/>
        <v>507</v>
      </c>
      <c r="AE11" s="37" t="str">
        <f t="shared" si="5"/>
        <v>勝平　拓也</v>
      </c>
      <c r="AF11" s="37">
        <f t="shared" si="6"/>
        <v>22</v>
      </c>
      <c r="AG11" s="37" t="str">
        <f t="shared" si="7"/>
        <v>関西</v>
      </c>
      <c r="AH11" s="64">
        <f t="shared" si="8"/>
        <v>4252</v>
      </c>
      <c r="AI11" s="37" t="str">
        <f t="shared" si="9"/>
        <v> </v>
      </c>
      <c r="AJ11" s="37">
        <f>VLOOKUP(AB11,'入力'!$B$151:$C$162,2)</f>
        <v>5</v>
      </c>
      <c r="AL11" s="37" t="s">
        <v>67</v>
      </c>
      <c r="AM11" s="118">
        <f>SUMIF($AG$10:$AG$29,$AL11,AJ$10:AJ$29)</f>
        <v>2</v>
      </c>
      <c r="AP11" s="33"/>
    </row>
    <row r="12" spans="2:42" ht="16.5" customHeight="1">
      <c r="B12" s="37">
        <v>3</v>
      </c>
      <c r="C12" s="102">
        <v>214</v>
      </c>
      <c r="D12" s="103"/>
      <c r="E12" s="37" t="str">
        <f>VLOOKUP(C12,'入力'!$B$13:$E$148,2,FALSE)</f>
        <v>池田　圭祐</v>
      </c>
      <c r="F12" s="37">
        <f>VLOOKUP(C12,'入力'!$B$13:$E$148,3,FALSE)</f>
        <v>21</v>
      </c>
      <c r="G12" s="37" t="str">
        <f>VLOOKUP(C12,'入力'!$B$13:$E$148,4,FALSE)</f>
        <v>北陸</v>
      </c>
      <c r="I12" s="65"/>
      <c r="K12" s="65" t="s">
        <v>130</v>
      </c>
      <c r="L12" s="136">
        <f>VLOOKUP(C12,'入力'!$B$13:$F$148,5,FALSE)</f>
        <v>0</v>
      </c>
      <c r="N12" s="33"/>
      <c r="O12" s="37">
        <v>3</v>
      </c>
      <c r="P12" s="100">
        <v>129</v>
      </c>
      <c r="Q12" s="100">
        <v>4401</v>
      </c>
      <c r="R12" s="21"/>
      <c r="S12" s="21"/>
      <c r="T12" s="21">
        <f t="shared" si="0"/>
        <v>0</v>
      </c>
      <c r="U12" s="21"/>
      <c r="V12" s="21" t="b">
        <f t="shared" si="10"/>
        <v>1</v>
      </c>
      <c r="W12" s="37">
        <f t="shared" si="1"/>
        <v>4401</v>
      </c>
      <c r="X12" s="37" t="b">
        <f aca="true" t="shared" si="11" ref="X12:X25">ISTEXT(AF12)</f>
        <v>0</v>
      </c>
      <c r="Y12" s="37">
        <f>VLOOKUP(AF12,'入力'!$D$3:$E$9,2)</f>
        <v>2</v>
      </c>
      <c r="Z12" s="33"/>
      <c r="AB12" s="37">
        <f t="shared" si="2"/>
        <v>3</v>
      </c>
      <c r="AC12" s="37" t="str">
        <f t="shared" si="3"/>
        <v> </v>
      </c>
      <c r="AD12" s="37">
        <f t="shared" si="4"/>
        <v>129</v>
      </c>
      <c r="AE12" s="37" t="str">
        <f t="shared" si="5"/>
        <v>栗林　克也</v>
      </c>
      <c r="AF12" s="37">
        <f t="shared" si="6"/>
        <v>31</v>
      </c>
      <c r="AG12" s="37" t="str">
        <f t="shared" si="7"/>
        <v>中部</v>
      </c>
      <c r="AH12" s="64">
        <f t="shared" si="8"/>
        <v>4401</v>
      </c>
      <c r="AI12" s="37" t="str">
        <f t="shared" si="9"/>
        <v> </v>
      </c>
      <c r="AJ12" s="37">
        <f>VLOOKUP(AB12,'入力'!$B$151:$C$162,2)</f>
        <v>4</v>
      </c>
      <c r="AL12" s="37" t="s">
        <v>61</v>
      </c>
      <c r="AM12" s="118">
        <f>SUMIF($AG$10:$AG$29,$AL12,AJ$10:AJ$29)</f>
        <v>8</v>
      </c>
      <c r="AP12" s="33"/>
    </row>
    <row r="13" spans="2:42" ht="16.5" customHeight="1">
      <c r="B13" s="37">
        <v>4</v>
      </c>
      <c r="C13" s="102">
        <v>507</v>
      </c>
      <c r="D13" s="103"/>
      <c r="E13" s="37" t="str">
        <f>VLOOKUP(C13,'入力'!$B$13:$E$148,2,FALSE)</f>
        <v>勝平　拓也</v>
      </c>
      <c r="F13" s="37">
        <f>VLOOKUP(C13,'入力'!$B$13:$E$148,3,FALSE)</f>
        <v>22</v>
      </c>
      <c r="G13" s="37" t="str">
        <f>VLOOKUP(C13,'入力'!$B$13:$E$148,4,FALSE)</f>
        <v>関西</v>
      </c>
      <c r="I13" s="65"/>
      <c r="K13" s="65" t="s">
        <v>130</v>
      </c>
      <c r="L13" s="136">
        <f>VLOOKUP(C13,'入力'!$B$13:$F$148,5,FALSE)</f>
        <v>0</v>
      </c>
      <c r="N13" s="33"/>
      <c r="O13" s="37">
        <v>4</v>
      </c>
      <c r="P13" s="100">
        <v>508</v>
      </c>
      <c r="Q13" s="100">
        <v>4474</v>
      </c>
      <c r="R13" s="21"/>
      <c r="S13" s="21"/>
      <c r="T13" s="21">
        <f t="shared" si="0"/>
        <v>0</v>
      </c>
      <c r="U13" s="21"/>
      <c r="V13" s="21" t="b">
        <f t="shared" si="10"/>
        <v>1</v>
      </c>
      <c r="W13" s="37">
        <f t="shared" si="1"/>
        <v>4474</v>
      </c>
      <c r="X13" s="37" t="b">
        <f t="shared" si="11"/>
        <v>0</v>
      </c>
      <c r="Y13" s="37">
        <f>VLOOKUP(AF13,'入力'!$D$3:$E$9,2)</f>
        <v>1</v>
      </c>
      <c r="Z13" s="33"/>
      <c r="AB13" s="37">
        <f t="shared" si="2"/>
        <v>4</v>
      </c>
      <c r="AC13" s="37" t="str">
        <f t="shared" si="3"/>
        <v> </v>
      </c>
      <c r="AD13" s="37">
        <f t="shared" si="4"/>
        <v>508</v>
      </c>
      <c r="AE13" s="37" t="str">
        <f t="shared" si="5"/>
        <v>佐保　了太</v>
      </c>
      <c r="AF13" s="37">
        <f t="shared" si="6"/>
        <v>20</v>
      </c>
      <c r="AG13" s="37" t="str">
        <f t="shared" si="7"/>
        <v>関西</v>
      </c>
      <c r="AH13" s="64">
        <f t="shared" si="8"/>
        <v>4474</v>
      </c>
      <c r="AI13" s="37" t="str">
        <f t="shared" si="9"/>
        <v> </v>
      </c>
      <c r="AJ13" s="37">
        <f>VLOOKUP(AB13,'入力'!$B$151:$C$162,2)</f>
        <v>3</v>
      </c>
      <c r="AL13" s="37" t="s">
        <v>59</v>
      </c>
      <c r="AM13" s="118">
        <f>SUMIF($AG$10:$AG$29,$AL13,AJ$10:AJ$29)</f>
        <v>0</v>
      </c>
      <c r="AP13" s="33"/>
    </row>
    <row r="14" spans="2:42" ht="16.5" customHeight="1">
      <c r="B14" s="37">
        <v>5</v>
      </c>
      <c r="C14" s="102">
        <v>508</v>
      </c>
      <c r="D14" s="103"/>
      <c r="E14" s="37" t="str">
        <f>VLOOKUP(C14,'入力'!$B$13:$E$148,2,FALSE)</f>
        <v>佐保　了太</v>
      </c>
      <c r="F14" s="37">
        <f>VLOOKUP(C14,'入力'!$B$13:$E$148,3,FALSE)</f>
        <v>20</v>
      </c>
      <c r="G14" s="37" t="str">
        <f>VLOOKUP(C14,'入力'!$B$13:$E$148,4,FALSE)</f>
        <v>関西</v>
      </c>
      <c r="I14" s="65"/>
      <c r="K14" s="65" t="s">
        <v>130</v>
      </c>
      <c r="L14" s="136" t="str">
        <f>VLOOKUP(C14,'入力'!$B$13:$F$148,5,FALSE)</f>
        <v> </v>
      </c>
      <c r="N14" s="33"/>
      <c r="O14" s="37">
        <v>5</v>
      </c>
      <c r="P14" s="100">
        <v>214</v>
      </c>
      <c r="Q14" s="100">
        <v>5023</v>
      </c>
      <c r="R14" s="21"/>
      <c r="S14" s="21"/>
      <c r="T14" s="21">
        <f t="shared" si="0"/>
        <v>0</v>
      </c>
      <c r="U14" s="21"/>
      <c r="V14" s="21" t="b">
        <f t="shared" si="10"/>
        <v>1</v>
      </c>
      <c r="W14" s="37">
        <f t="shared" si="1"/>
        <v>5023</v>
      </c>
      <c r="X14" s="37" t="b">
        <f t="shared" si="11"/>
        <v>0</v>
      </c>
      <c r="Y14" s="37">
        <f>VLOOKUP(AF14,'入力'!$D$3:$E$9,2)</f>
        <v>1</v>
      </c>
      <c r="Z14" s="33"/>
      <c r="AB14" s="37">
        <f t="shared" si="2"/>
        <v>5</v>
      </c>
      <c r="AC14" s="37" t="str">
        <f t="shared" si="3"/>
        <v> </v>
      </c>
      <c r="AD14" s="37">
        <f t="shared" si="4"/>
        <v>214</v>
      </c>
      <c r="AE14" s="37" t="str">
        <f t="shared" si="5"/>
        <v>池田　圭祐</v>
      </c>
      <c r="AF14" s="37">
        <f t="shared" si="6"/>
        <v>21</v>
      </c>
      <c r="AG14" s="37" t="str">
        <f t="shared" si="7"/>
        <v>北陸</v>
      </c>
      <c r="AH14" s="64">
        <f t="shared" si="8"/>
        <v>5023</v>
      </c>
      <c r="AI14" s="37" t="str">
        <f t="shared" si="9"/>
        <v> </v>
      </c>
      <c r="AJ14" s="37">
        <f>VLOOKUP(AB14,'入力'!$B$151:$C$162,2)</f>
        <v>2</v>
      </c>
      <c r="AL14" s="37" t="s">
        <v>88</v>
      </c>
      <c r="AM14" s="118">
        <f>SUMIF($AG$10:$AG$29,$AL14,AJ$10:AJ$29)</f>
        <v>0</v>
      </c>
      <c r="AP14" s="33"/>
    </row>
    <row r="15" spans="2:42" ht="16.5" customHeight="1">
      <c r="B15" s="37">
        <v>6</v>
      </c>
      <c r="C15" s="102"/>
      <c r="D15" s="103"/>
      <c r="E15" s="37">
        <f>VLOOKUP(C15,'入力'!$B$13:$E$148,2,FALSE)</f>
      </c>
      <c r="F15" s="37">
        <f>VLOOKUP(C15,'入力'!$B$13:$E$148,3,FALSE)</f>
      </c>
      <c r="G15" s="37">
        <f>VLOOKUP(C15,'入力'!$B$13:$E$148,4,FALSE)</f>
      </c>
      <c r="I15" s="65"/>
      <c r="K15" s="65" t="s">
        <v>130</v>
      </c>
      <c r="L15" s="136">
        <f>VLOOKUP(C15,'入力'!$B$13:$F$148,5,FALSE)</f>
        <v>0</v>
      </c>
      <c r="N15" s="33"/>
      <c r="O15" s="37">
        <v>6</v>
      </c>
      <c r="P15" s="100"/>
      <c r="Q15" s="100"/>
      <c r="R15" s="21"/>
      <c r="S15" s="21"/>
      <c r="T15" s="21">
        <f t="shared" si="0"/>
        <v>0</v>
      </c>
      <c r="U15" s="21"/>
      <c r="V15" s="21" t="b">
        <f t="shared" si="10"/>
        <v>0</v>
      </c>
      <c r="W15" s="37">
        <f t="shared" si="1"/>
        <v>9999</v>
      </c>
      <c r="X15" s="37" t="b">
        <f t="shared" si="11"/>
        <v>1</v>
      </c>
      <c r="Y15" s="37">
        <f>VLOOKUP(AF15,'入力'!$D$3:$E$9,2)</f>
        <v>8</v>
      </c>
      <c r="Z15" s="33"/>
      <c r="AB15" s="37" t="str">
        <f t="shared" si="2"/>
        <v> </v>
      </c>
      <c r="AC15" s="37" t="str">
        <f t="shared" si="3"/>
        <v> </v>
      </c>
      <c r="AD15" s="37">
        <f t="shared" si="4"/>
        <v>0</v>
      </c>
      <c r="AE15" s="37">
        <f t="shared" si="5"/>
      </c>
      <c r="AF15" s="37">
        <f t="shared" si="6"/>
      </c>
      <c r="AG15" s="37">
        <f t="shared" si="7"/>
      </c>
      <c r="AH15" s="64">
        <f t="shared" si="8"/>
        <v>0</v>
      </c>
      <c r="AI15" s="37" t="str">
        <f t="shared" si="9"/>
        <v>新</v>
      </c>
      <c r="AJ15" s="37">
        <f>VLOOKUP(AB15,'入力'!$B$151:$C$162,2)</f>
      </c>
      <c r="AM15" s="118"/>
      <c r="AP15" s="33"/>
    </row>
    <row r="16" spans="2:42" ht="16.5" customHeight="1">
      <c r="B16" s="37">
        <v>7</v>
      </c>
      <c r="C16" s="102"/>
      <c r="D16" s="103"/>
      <c r="E16" s="37">
        <f>VLOOKUP(C16,'入力'!$B$13:$E$148,2,FALSE)</f>
      </c>
      <c r="F16" s="37">
        <f>VLOOKUP(C16,'入力'!$B$13:$E$148,3,FALSE)</f>
      </c>
      <c r="G16" s="37">
        <f>VLOOKUP(C16,'入力'!$B$13:$E$148,4,FALSE)</f>
      </c>
      <c r="I16" s="65"/>
      <c r="K16" s="65" t="s">
        <v>130</v>
      </c>
      <c r="L16" s="136">
        <f>VLOOKUP(C16,'入力'!$B$13:$F$148,5,FALSE)</f>
        <v>0</v>
      </c>
      <c r="N16" s="33"/>
      <c r="O16" s="37">
        <v>7</v>
      </c>
      <c r="P16" s="100"/>
      <c r="Q16" s="100"/>
      <c r="R16" s="21"/>
      <c r="S16" s="21"/>
      <c r="T16" s="21">
        <f t="shared" si="0"/>
        <v>0</v>
      </c>
      <c r="U16" s="21"/>
      <c r="V16" s="21" t="b">
        <f t="shared" si="10"/>
        <v>0</v>
      </c>
      <c r="W16" s="37">
        <f t="shared" si="1"/>
        <v>9999</v>
      </c>
      <c r="X16" s="37" t="b">
        <f t="shared" si="11"/>
        <v>1</v>
      </c>
      <c r="Y16" s="37">
        <f>VLOOKUP(AF16,'入力'!$D$3:$E$9,2)</f>
        <v>8</v>
      </c>
      <c r="Z16" s="33"/>
      <c r="AB16" s="37" t="str">
        <f t="shared" si="2"/>
        <v> </v>
      </c>
      <c r="AC16" s="37" t="str">
        <f t="shared" si="3"/>
        <v> </v>
      </c>
      <c r="AD16" s="37">
        <f t="shared" si="4"/>
        <v>0</v>
      </c>
      <c r="AE16" s="37">
        <f t="shared" si="5"/>
      </c>
      <c r="AF16" s="37">
        <f t="shared" si="6"/>
      </c>
      <c r="AG16" s="37">
        <f t="shared" si="7"/>
      </c>
      <c r="AH16" s="64">
        <f t="shared" si="8"/>
        <v>0</v>
      </c>
      <c r="AI16" s="37" t="str">
        <f t="shared" si="9"/>
        <v>新</v>
      </c>
      <c r="AJ16" s="37">
        <f>VLOOKUP(AB16,'入力'!$B$151:$C$162,2)</f>
      </c>
      <c r="AP16" s="33"/>
    </row>
    <row r="17" spans="2:42" ht="16.5" customHeight="1">
      <c r="B17" s="37">
        <v>8</v>
      </c>
      <c r="C17" s="102"/>
      <c r="D17" s="103"/>
      <c r="E17" s="37">
        <f>VLOOKUP(C17,'入力'!$B$13:$E$148,2,FALSE)</f>
      </c>
      <c r="F17" s="37">
        <f>VLOOKUP(C17,'入力'!$B$13:$E$148,3,FALSE)</f>
      </c>
      <c r="G17" s="37">
        <f>VLOOKUP(C17,'入力'!$B$13:$E$148,4,FALSE)</f>
      </c>
      <c r="I17" s="65"/>
      <c r="K17" s="65" t="s">
        <v>130</v>
      </c>
      <c r="L17" s="136">
        <f>VLOOKUP(C17,'入力'!$B$13:$F$148,5,FALSE)</f>
        <v>0</v>
      </c>
      <c r="N17" s="33"/>
      <c r="O17" s="37">
        <v>8</v>
      </c>
      <c r="P17" s="100"/>
      <c r="Q17" s="100"/>
      <c r="R17" s="21"/>
      <c r="S17" s="21"/>
      <c r="T17" s="21">
        <f t="shared" si="0"/>
        <v>0</v>
      </c>
      <c r="U17" s="21"/>
      <c r="V17" s="21" t="b">
        <f t="shared" si="10"/>
        <v>0</v>
      </c>
      <c r="W17" s="37">
        <f t="shared" si="1"/>
        <v>9999</v>
      </c>
      <c r="X17" s="37" t="b">
        <f t="shared" si="11"/>
        <v>1</v>
      </c>
      <c r="Y17" s="37">
        <f>VLOOKUP(AF17,'入力'!$D$3:$E$9,2)</f>
        <v>8</v>
      </c>
      <c r="Z17" s="33"/>
      <c r="AB17" s="37" t="str">
        <f t="shared" si="2"/>
        <v> </v>
      </c>
      <c r="AC17" s="37" t="str">
        <f t="shared" si="3"/>
        <v> </v>
      </c>
      <c r="AD17" s="37">
        <f t="shared" si="4"/>
        <v>0</v>
      </c>
      <c r="AE17" s="37">
        <f t="shared" si="5"/>
      </c>
      <c r="AF17" s="37">
        <f t="shared" si="6"/>
      </c>
      <c r="AG17" s="37">
        <f t="shared" si="7"/>
      </c>
      <c r="AH17" s="64">
        <f t="shared" si="8"/>
        <v>0</v>
      </c>
      <c r="AI17" s="37" t="str">
        <f t="shared" si="9"/>
        <v>新</v>
      </c>
      <c r="AJ17" s="37">
        <f>VLOOKUP(AB17,'入力'!$B$151:$C$162,2)</f>
      </c>
      <c r="AP17" s="33"/>
    </row>
    <row r="18" spans="2:42" ht="16.5" customHeight="1">
      <c r="B18" s="37">
        <v>9</v>
      </c>
      <c r="C18" s="102"/>
      <c r="D18" s="103"/>
      <c r="E18" s="37">
        <f>VLOOKUP(C18,'入力'!$B$13:$E$148,2,FALSE)</f>
      </c>
      <c r="F18" s="37">
        <f>VLOOKUP(C18,'入力'!$B$13:$E$148,3,FALSE)</f>
      </c>
      <c r="G18" s="37">
        <f>VLOOKUP(C18,'入力'!$B$13:$E$148,4,FALSE)</f>
      </c>
      <c r="I18" s="65"/>
      <c r="K18" s="65" t="s">
        <v>130</v>
      </c>
      <c r="L18" s="136">
        <f>VLOOKUP(C18,'入力'!$B$13:$F$148,5,FALSE)</f>
        <v>0</v>
      </c>
      <c r="N18" s="33"/>
      <c r="O18" s="37">
        <v>9</v>
      </c>
      <c r="P18" s="100"/>
      <c r="Q18" s="100"/>
      <c r="R18" s="21"/>
      <c r="S18" s="21"/>
      <c r="T18" s="21">
        <f t="shared" si="0"/>
        <v>0</v>
      </c>
      <c r="U18" s="21"/>
      <c r="V18" s="21" t="b">
        <f t="shared" si="10"/>
        <v>0</v>
      </c>
      <c r="W18" s="37">
        <f t="shared" si="1"/>
        <v>9999</v>
      </c>
      <c r="X18" s="37" t="b">
        <f t="shared" si="11"/>
        <v>1</v>
      </c>
      <c r="Y18" s="37">
        <f>VLOOKUP(AF18,'入力'!$D$3:$E$9,2)</f>
        <v>8</v>
      </c>
      <c r="Z18" s="33"/>
      <c r="AB18" s="37" t="str">
        <f t="shared" si="2"/>
        <v> </v>
      </c>
      <c r="AC18" s="37" t="str">
        <f t="shared" si="3"/>
        <v> </v>
      </c>
      <c r="AD18" s="37">
        <f t="shared" si="4"/>
        <v>0</v>
      </c>
      <c r="AE18" s="37">
        <f t="shared" si="5"/>
      </c>
      <c r="AF18" s="37">
        <f t="shared" si="6"/>
      </c>
      <c r="AG18" s="37">
        <f t="shared" si="7"/>
      </c>
      <c r="AH18" s="64">
        <f t="shared" si="8"/>
        <v>0</v>
      </c>
      <c r="AI18" s="37" t="str">
        <f t="shared" si="9"/>
        <v>新</v>
      </c>
      <c r="AJ18" s="37">
        <f>VLOOKUP(AB18,'入力'!$B$151:$C$162,2)</f>
      </c>
      <c r="AP18" s="33"/>
    </row>
    <row r="19" spans="2:42" ht="16.5" customHeight="1">
      <c r="B19" s="37">
        <v>10</v>
      </c>
      <c r="C19" s="102"/>
      <c r="D19" s="103"/>
      <c r="E19" s="37">
        <f>VLOOKUP(C19,'入力'!$B$13:$E$148,2,FALSE)</f>
      </c>
      <c r="F19" s="37">
        <f>VLOOKUP(C19,'入力'!$B$13:$E$148,3,FALSE)</f>
      </c>
      <c r="G19" s="37">
        <f>VLOOKUP(C19,'入力'!$B$13:$E$148,4,FALSE)</f>
      </c>
      <c r="I19" s="65"/>
      <c r="K19" s="65" t="s">
        <v>130</v>
      </c>
      <c r="L19" s="136">
        <f>VLOOKUP(C19,'入力'!$B$13:$F$148,5,FALSE)</f>
        <v>0</v>
      </c>
      <c r="N19" s="33"/>
      <c r="O19" s="37">
        <v>10</v>
      </c>
      <c r="P19" s="100"/>
      <c r="Q19" s="100"/>
      <c r="R19" s="21"/>
      <c r="S19" s="21"/>
      <c r="T19" s="21">
        <f t="shared" si="0"/>
        <v>0</v>
      </c>
      <c r="U19" s="21"/>
      <c r="V19" s="21" t="b">
        <f t="shared" si="10"/>
        <v>0</v>
      </c>
      <c r="W19" s="37">
        <f t="shared" si="1"/>
        <v>9999</v>
      </c>
      <c r="X19" s="37" t="b">
        <f t="shared" si="11"/>
        <v>1</v>
      </c>
      <c r="Y19" s="37">
        <f>VLOOKUP(AF19,'入力'!$D$3:$E$9,2)</f>
        <v>8</v>
      </c>
      <c r="Z19" s="33"/>
      <c r="AB19" s="37" t="str">
        <f t="shared" si="2"/>
        <v> </v>
      </c>
      <c r="AC19" s="37" t="str">
        <f t="shared" si="3"/>
        <v> </v>
      </c>
      <c r="AD19" s="37">
        <f t="shared" si="4"/>
        <v>0</v>
      </c>
      <c r="AE19" s="37">
        <f t="shared" si="5"/>
      </c>
      <c r="AF19" s="37">
        <f t="shared" si="6"/>
      </c>
      <c r="AG19" s="37">
        <f t="shared" si="7"/>
      </c>
      <c r="AH19" s="64">
        <f t="shared" si="8"/>
        <v>0</v>
      </c>
      <c r="AI19" s="37" t="str">
        <f t="shared" si="9"/>
        <v>新</v>
      </c>
      <c r="AJ19" s="37">
        <f>VLOOKUP(AB19,'入力'!$B$151:$C$162,2)</f>
      </c>
      <c r="AP19" s="33"/>
    </row>
    <row r="20" spans="2:42" ht="16.5" customHeight="1">
      <c r="B20" s="37">
        <v>11</v>
      </c>
      <c r="C20" s="102"/>
      <c r="D20" s="103"/>
      <c r="E20" s="37">
        <f>VLOOKUP(C20,'入力'!$B$13:$E$148,2,FALSE)</f>
      </c>
      <c r="F20" s="37">
        <f>VLOOKUP(C20,'入力'!$B$13:$E$148,3,FALSE)</f>
      </c>
      <c r="G20" s="37">
        <f>VLOOKUP(C20,'入力'!$B$13:$E$148,4,FALSE)</f>
      </c>
      <c r="I20" s="65"/>
      <c r="K20" s="65" t="s">
        <v>130</v>
      </c>
      <c r="L20" s="136">
        <f>VLOOKUP(C20,'入力'!$B$13:$F$148,5,FALSE)</f>
        <v>0</v>
      </c>
      <c r="N20" s="33"/>
      <c r="O20" s="37">
        <v>11</v>
      </c>
      <c r="P20" s="100"/>
      <c r="Q20" s="100"/>
      <c r="R20" s="21"/>
      <c r="S20" s="21"/>
      <c r="T20" s="21">
        <f t="shared" si="0"/>
        <v>0</v>
      </c>
      <c r="U20" s="21"/>
      <c r="V20" s="21" t="b">
        <f t="shared" si="10"/>
        <v>0</v>
      </c>
      <c r="W20" s="37">
        <f t="shared" si="1"/>
        <v>9999</v>
      </c>
      <c r="X20" s="37" t="b">
        <f t="shared" si="11"/>
        <v>1</v>
      </c>
      <c r="Y20" s="37">
        <f>VLOOKUP(AF20,'入力'!$D$3:$E$9,2)</f>
        <v>8</v>
      </c>
      <c r="Z20" s="33"/>
      <c r="AB20" s="37" t="str">
        <f t="shared" si="2"/>
        <v> </v>
      </c>
      <c r="AC20" s="37" t="str">
        <f t="shared" si="3"/>
        <v> </v>
      </c>
      <c r="AD20" s="37">
        <f t="shared" si="4"/>
        <v>0</v>
      </c>
      <c r="AE20" s="37">
        <f t="shared" si="5"/>
      </c>
      <c r="AF20" s="37">
        <f t="shared" si="6"/>
      </c>
      <c r="AG20" s="37">
        <f t="shared" si="7"/>
      </c>
      <c r="AH20" s="64">
        <f t="shared" si="8"/>
        <v>0</v>
      </c>
      <c r="AI20" s="37" t="str">
        <f t="shared" si="9"/>
        <v>新</v>
      </c>
      <c r="AJ20" s="37">
        <f>VLOOKUP(AB20,'入力'!$B$151:$C$162,2)</f>
      </c>
      <c r="AP20" s="33"/>
    </row>
    <row r="21" spans="2:42" ht="16.5" customHeight="1">
      <c r="B21" s="37">
        <v>12</v>
      </c>
      <c r="C21" s="102"/>
      <c r="D21" s="103"/>
      <c r="E21" s="37">
        <f>VLOOKUP(C21,'入力'!$B$13:$E$148,2,FALSE)</f>
      </c>
      <c r="F21" s="37">
        <f>VLOOKUP(C21,'入力'!$B$13:$E$148,3,FALSE)</f>
      </c>
      <c r="G21" s="37">
        <f>VLOOKUP(C21,'入力'!$B$13:$E$148,4,FALSE)</f>
      </c>
      <c r="I21" s="65"/>
      <c r="K21" s="65" t="s">
        <v>130</v>
      </c>
      <c r="L21" s="136">
        <f>VLOOKUP(C21,'入力'!$B$13:$F$148,5,FALSE)</f>
        <v>0</v>
      </c>
      <c r="N21" s="33"/>
      <c r="O21" s="37">
        <v>12</v>
      </c>
      <c r="P21" s="100"/>
      <c r="Q21" s="100"/>
      <c r="R21" s="21"/>
      <c r="S21" s="21"/>
      <c r="T21" s="21">
        <f t="shared" si="0"/>
        <v>0</v>
      </c>
      <c r="U21" s="21"/>
      <c r="V21" s="21" t="b">
        <f t="shared" si="10"/>
        <v>0</v>
      </c>
      <c r="W21" s="37">
        <f t="shared" si="1"/>
        <v>9999</v>
      </c>
      <c r="X21" s="37" t="b">
        <f t="shared" si="11"/>
        <v>1</v>
      </c>
      <c r="Y21" s="37">
        <f>VLOOKUP(AF21,'入力'!$D$3:$E$9,2)</f>
        <v>8</v>
      </c>
      <c r="Z21" s="33"/>
      <c r="AB21" s="37" t="str">
        <f t="shared" si="2"/>
        <v> </v>
      </c>
      <c r="AC21" s="37" t="str">
        <f t="shared" si="3"/>
        <v> </v>
      </c>
      <c r="AD21" s="37">
        <f t="shared" si="4"/>
        <v>0</v>
      </c>
      <c r="AE21" s="37">
        <f t="shared" si="5"/>
      </c>
      <c r="AF21" s="37">
        <f t="shared" si="6"/>
      </c>
      <c r="AG21" s="37">
        <f t="shared" si="7"/>
      </c>
      <c r="AH21" s="64">
        <f t="shared" si="8"/>
        <v>0</v>
      </c>
      <c r="AI21" s="37" t="str">
        <f t="shared" si="9"/>
        <v>新</v>
      </c>
      <c r="AJ21" s="37">
        <f>VLOOKUP(AB21,'入力'!$B$151:$C$162,2)</f>
      </c>
      <c r="AP21" s="33"/>
    </row>
    <row r="22" spans="2:42" ht="16.5" customHeight="1">
      <c r="B22" s="37">
        <v>13</v>
      </c>
      <c r="C22" s="102"/>
      <c r="D22" s="103"/>
      <c r="E22" s="37">
        <f>VLOOKUP(C22,'入力'!$B$13:$E$148,2,FALSE)</f>
      </c>
      <c r="F22" s="37">
        <f>VLOOKUP(C22,'入力'!$B$13:$E$148,3,FALSE)</f>
      </c>
      <c r="G22" s="37">
        <f>VLOOKUP(C22,'入力'!$B$13:$E$148,4,FALSE)</f>
      </c>
      <c r="I22" s="65"/>
      <c r="K22" s="65" t="s">
        <v>130</v>
      </c>
      <c r="L22" s="136">
        <f>VLOOKUP(C22,'入力'!$B$13:$F$148,5,FALSE)</f>
        <v>0</v>
      </c>
      <c r="N22" s="33"/>
      <c r="O22" s="37">
        <v>13</v>
      </c>
      <c r="P22" s="100"/>
      <c r="Q22" s="100"/>
      <c r="R22" s="21"/>
      <c r="S22" s="21"/>
      <c r="T22" s="21">
        <f t="shared" si="0"/>
        <v>0</v>
      </c>
      <c r="U22" s="21"/>
      <c r="V22" s="21" t="b">
        <f t="shared" si="10"/>
        <v>0</v>
      </c>
      <c r="W22" s="37">
        <f t="shared" si="1"/>
        <v>9999</v>
      </c>
      <c r="X22" s="37" t="b">
        <f t="shared" si="11"/>
        <v>1</v>
      </c>
      <c r="Y22" s="37">
        <f>VLOOKUP(AF22,'入力'!$D$3:$E$9,2)</f>
        <v>8</v>
      </c>
      <c r="Z22" s="33"/>
      <c r="AB22" s="37" t="str">
        <f t="shared" si="2"/>
        <v> </v>
      </c>
      <c r="AC22" s="37" t="str">
        <f t="shared" si="3"/>
        <v> </v>
      </c>
      <c r="AD22" s="37">
        <f t="shared" si="4"/>
        <v>0</v>
      </c>
      <c r="AE22" s="37">
        <f t="shared" si="5"/>
      </c>
      <c r="AF22" s="37">
        <f t="shared" si="6"/>
      </c>
      <c r="AG22" s="37">
        <f t="shared" si="7"/>
      </c>
      <c r="AH22" s="64">
        <f t="shared" si="8"/>
        <v>0</v>
      </c>
      <c r="AI22" s="37" t="str">
        <f t="shared" si="9"/>
        <v>新</v>
      </c>
      <c r="AJ22" s="37">
        <f>VLOOKUP(AB22,'入力'!$B$151:$C$162,2)</f>
      </c>
      <c r="AP22" s="33"/>
    </row>
    <row r="23" spans="2:42" ht="16.5" customHeight="1">
      <c r="B23" s="37">
        <v>14</v>
      </c>
      <c r="C23" s="102"/>
      <c r="D23" s="103"/>
      <c r="E23" s="37">
        <f>VLOOKUP(C23,'入力'!$B$13:$E$148,2,FALSE)</f>
      </c>
      <c r="F23" s="37">
        <f>VLOOKUP(C23,'入力'!$B$13:$E$148,3,FALSE)</f>
      </c>
      <c r="G23" s="37">
        <f>VLOOKUP(C23,'入力'!$B$13:$E$148,4,FALSE)</f>
      </c>
      <c r="I23" s="65"/>
      <c r="K23" s="65" t="s">
        <v>130</v>
      </c>
      <c r="N23" s="33"/>
      <c r="O23" s="37">
        <v>14</v>
      </c>
      <c r="P23" s="100"/>
      <c r="Q23" s="100"/>
      <c r="R23" s="21"/>
      <c r="S23" s="21"/>
      <c r="T23" s="21">
        <f t="shared" si="0"/>
        <v>0</v>
      </c>
      <c r="U23" s="21"/>
      <c r="V23" s="21" t="b">
        <f t="shared" si="10"/>
        <v>0</v>
      </c>
      <c r="W23" s="37">
        <f t="shared" si="1"/>
        <v>9999</v>
      </c>
      <c r="X23" s="37" t="b">
        <f t="shared" si="11"/>
        <v>1</v>
      </c>
      <c r="Y23" s="37">
        <f>VLOOKUP(AF23,'入力'!$D$3:$E$9,2)</f>
        <v>8</v>
      </c>
      <c r="Z23" s="33"/>
      <c r="AB23" s="37" t="str">
        <f t="shared" si="2"/>
        <v> </v>
      </c>
      <c r="AC23" s="37" t="str">
        <f t="shared" si="3"/>
        <v> </v>
      </c>
      <c r="AD23" s="37">
        <f t="shared" si="4"/>
        <v>0</v>
      </c>
      <c r="AE23" s="37">
        <f t="shared" si="5"/>
      </c>
      <c r="AF23" s="37">
        <f t="shared" si="6"/>
      </c>
      <c r="AG23" s="37">
        <f t="shared" si="7"/>
      </c>
      <c r="AH23" s="64">
        <f t="shared" si="8"/>
        <v>0</v>
      </c>
      <c r="AI23" s="37" t="str">
        <f t="shared" si="9"/>
        <v>新</v>
      </c>
      <c r="AJ23" s="37">
        <f>VLOOKUP(AB23,'入力'!$B$151:$C$162,2)</f>
      </c>
      <c r="AP23" s="33"/>
    </row>
    <row r="24" spans="2:42" ht="16.5" customHeight="1">
      <c r="B24" s="37">
        <v>15</v>
      </c>
      <c r="C24" s="102"/>
      <c r="D24" s="103"/>
      <c r="E24" s="37">
        <f>VLOOKUP(C24,'入力'!$B$13:$E$148,2,FALSE)</f>
      </c>
      <c r="F24" s="37">
        <f>VLOOKUP(C24,'入力'!$B$13:$E$148,3,FALSE)</f>
      </c>
      <c r="G24" s="37">
        <f>VLOOKUP(C24,'入力'!$B$13:$E$148,4,FALSE)</f>
      </c>
      <c r="I24" s="65"/>
      <c r="K24" s="65" t="s">
        <v>130</v>
      </c>
      <c r="N24" s="33"/>
      <c r="O24" s="37">
        <v>15</v>
      </c>
      <c r="P24" s="100"/>
      <c r="Q24" s="100"/>
      <c r="R24" s="21"/>
      <c r="S24" s="21"/>
      <c r="T24" s="21">
        <f t="shared" si="0"/>
        <v>0</v>
      </c>
      <c r="U24" s="21"/>
      <c r="V24" s="21" t="b">
        <f t="shared" si="10"/>
        <v>0</v>
      </c>
      <c r="W24" s="37">
        <f t="shared" si="1"/>
        <v>9999</v>
      </c>
      <c r="X24" s="37" t="b">
        <f t="shared" si="11"/>
        <v>1</v>
      </c>
      <c r="Y24" s="37">
        <f>VLOOKUP(AF24,'入力'!$D$3:$E$9,2)</f>
        <v>8</v>
      </c>
      <c r="Z24" s="33"/>
      <c r="AB24" s="37" t="str">
        <f t="shared" si="2"/>
        <v> </v>
      </c>
      <c r="AC24" s="37" t="str">
        <f t="shared" si="3"/>
        <v> </v>
      </c>
      <c r="AD24" s="37">
        <f t="shared" si="4"/>
        <v>0</v>
      </c>
      <c r="AE24" s="37">
        <f t="shared" si="5"/>
      </c>
      <c r="AF24" s="37">
        <f t="shared" si="6"/>
      </c>
      <c r="AG24" s="37">
        <f t="shared" si="7"/>
      </c>
      <c r="AH24" s="64">
        <f t="shared" si="8"/>
        <v>0</v>
      </c>
      <c r="AI24" s="37" t="str">
        <f t="shared" si="9"/>
        <v>新</v>
      </c>
      <c r="AJ24" s="37">
        <f>VLOOKUP(AB24,'入力'!$B$151:$C$162,2)</f>
      </c>
      <c r="AP24" s="33"/>
    </row>
    <row r="25" spans="2:42" ht="16.5" customHeight="1">
      <c r="B25" s="37">
        <v>16</v>
      </c>
      <c r="C25" s="102"/>
      <c r="D25" s="103"/>
      <c r="E25" s="37">
        <f>VLOOKUP(C25,'入力'!$B$13:$E$148,2,FALSE)</f>
      </c>
      <c r="F25" s="37">
        <f>VLOOKUP(C25,'入力'!$B$13:$E$148,3,FALSE)</f>
      </c>
      <c r="G25" s="37">
        <f>VLOOKUP(C25,'入力'!$B$13:$E$148,4,FALSE)</f>
      </c>
      <c r="I25" s="65"/>
      <c r="K25" s="65" t="s">
        <v>130</v>
      </c>
      <c r="N25" s="33"/>
      <c r="O25" s="37">
        <v>16</v>
      </c>
      <c r="P25" s="100"/>
      <c r="Q25" s="100"/>
      <c r="R25" s="21"/>
      <c r="S25" s="21"/>
      <c r="T25" s="21">
        <f t="shared" si="0"/>
        <v>0</v>
      </c>
      <c r="U25" s="21"/>
      <c r="V25" s="21" t="b">
        <f t="shared" si="10"/>
        <v>0</v>
      </c>
      <c r="W25" s="37">
        <f t="shared" si="1"/>
        <v>9999</v>
      </c>
      <c r="X25" s="37" t="b">
        <f t="shared" si="11"/>
        <v>1</v>
      </c>
      <c r="Y25" s="37">
        <f>VLOOKUP(AF25,'入力'!$D$3:$E$9,2)</f>
        <v>8</v>
      </c>
      <c r="Z25" s="33"/>
      <c r="AB25" s="37" t="str">
        <f t="shared" si="2"/>
        <v> </v>
      </c>
      <c r="AC25" s="37" t="str">
        <f t="shared" si="3"/>
        <v> </v>
      </c>
      <c r="AD25" s="37">
        <f t="shared" si="4"/>
        <v>0</v>
      </c>
      <c r="AE25" s="37">
        <f t="shared" si="5"/>
      </c>
      <c r="AF25" s="37">
        <f t="shared" si="6"/>
      </c>
      <c r="AG25" s="37">
        <f t="shared" si="7"/>
      </c>
      <c r="AH25" s="64">
        <f t="shared" si="8"/>
        <v>0</v>
      </c>
      <c r="AI25" s="37" t="str">
        <f t="shared" si="9"/>
        <v>新</v>
      </c>
      <c r="AJ25" s="37">
        <f>VLOOKUP(AB25,'入力'!$B$151:$C$162,2)</f>
      </c>
      <c r="AP25" s="33"/>
    </row>
    <row r="26" spans="2:42" ht="16.5" customHeight="1">
      <c r="B26" s="37">
        <v>17</v>
      </c>
      <c r="C26" s="102"/>
      <c r="D26" s="103"/>
      <c r="E26" s="37">
        <f>VLOOKUP(C26,'入力'!$B$13:$E$148,2,FALSE)</f>
      </c>
      <c r="F26" s="37">
        <f>VLOOKUP(C26,'入力'!$B$13:$E$148,3,FALSE)</f>
      </c>
      <c r="G26" s="37">
        <f>VLOOKUP(C26,'入力'!$B$13:$E$148,4,FALSE)</f>
      </c>
      <c r="I26" s="65"/>
      <c r="K26" s="65" t="s">
        <v>130</v>
      </c>
      <c r="N26" s="33"/>
      <c r="O26" s="37">
        <v>17</v>
      </c>
      <c r="P26" s="100"/>
      <c r="Q26" s="100"/>
      <c r="R26" s="21"/>
      <c r="S26" s="21"/>
      <c r="T26" s="21">
        <f t="shared" si="0"/>
        <v>0</v>
      </c>
      <c r="U26" s="21"/>
      <c r="V26" s="21" t="b">
        <f t="shared" si="10"/>
        <v>0</v>
      </c>
      <c r="W26" s="37">
        <f t="shared" si="1"/>
        <v>9999</v>
      </c>
      <c r="Y26" s="37">
        <f>VLOOKUP(AF26,'入力'!$D$3:$E$9,2)</f>
        <v>8</v>
      </c>
      <c r="Z26" s="33"/>
      <c r="AB26" s="37" t="str">
        <f t="shared" si="2"/>
        <v> </v>
      </c>
      <c r="AC26" s="37" t="str">
        <f t="shared" si="3"/>
        <v> </v>
      </c>
      <c r="AD26" s="37">
        <f t="shared" si="4"/>
        <v>0</v>
      </c>
      <c r="AE26" s="37">
        <f t="shared" si="5"/>
      </c>
      <c r="AF26" s="37">
        <f t="shared" si="6"/>
      </c>
      <c r="AG26" s="37">
        <f t="shared" si="7"/>
      </c>
      <c r="AH26" s="64">
        <f t="shared" si="8"/>
        <v>0</v>
      </c>
      <c r="AI26" s="37" t="str">
        <f t="shared" si="9"/>
        <v>新</v>
      </c>
      <c r="AJ26" s="37">
        <f>VLOOKUP(AB26,'入力'!$B$151:$C$162,2)</f>
      </c>
      <c r="AP26" s="33"/>
    </row>
    <row r="27" spans="2:42" ht="16.5" customHeight="1">
      <c r="B27" s="37">
        <v>18</v>
      </c>
      <c r="C27" s="102"/>
      <c r="D27" s="103"/>
      <c r="E27" s="37">
        <f>VLOOKUP(C27,'入力'!$B$13:$E$148,2,FALSE)</f>
      </c>
      <c r="F27" s="37">
        <f>VLOOKUP(C27,'入力'!$B$13:$E$148,3,FALSE)</f>
      </c>
      <c r="G27" s="37">
        <f>VLOOKUP(C27,'入力'!$B$13:$E$148,4,FALSE)</f>
      </c>
      <c r="I27" s="65"/>
      <c r="K27" s="65" t="s">
        <v>130</v>
      </c>
      <c r="N27" s="33"/>
      <c r="O27" s="37">
        <v>18</v>
      </c>
      <c r="P27" s="100"/>
      <c r="Q27" s="100"/>
      <c r="R27" s="21"/>
      <c r="S27" s="21"/>
      <c r="T27" s="21">
        <f t="shared" si="0"/>
        <v>0</v>
      </c>
      <c r="U27" s="21"/>
      <c r="V27" s="21" t="b">
        <f>AND(Q27&gt;0,NOT(T27))</f>
        <v>0</v>
      </c>
      <c r="W27" s="37">
        <f t="shared" si="1"/>
        <v>9999</v>
      </c>
      <c r="Y27" s="37">
        <f>VLOOKUP(AF27,'入力'!$D$3:$E$9,2)</f>
        <v>8</v>
      </c>
      <c r="Z27" s="33"/>
      <c r="AB27" s="37" t="str">
        <f t="shared" si="2"/>
        <v> </v>
      </c>
      <c r="AC27" s="37" t="str">
        <f t="shared" si="3"/>
        <v> </v>
      </c>
      <c r="AD27" s="37">
        <f t="shared" si="4"/>
        <v>0</v>
      </c>
      <c r="AE27" s="37">
        <f t="shared" si="5"/>
      </c>
      <c r="AF27" s="37">
        <f t="shared" si="6"/>
      </c>
      <c r="AG27" s="37">
        <f t="shared" si="7"/>
      </c>
      <c r="AH27" s="64">
        <f t="shared" si="8"/>
        <v>0</v>
      </c>
      <c r="AI27" s="37" t="str">
        <f t="shared" si="9"/>
        <v>新</v>
      </c>
      <c r="AJ27" s="37">
        <f>VLOOKUP(AB27,'入力'!$B$151:$C$162,2)</f>
      </c>
      <c r="AP27" s="33"/>
    </row>
    <row r="28" spans="2:42" ht="16.5" customHeight="1">
      <c r="B28" s="37">
        <v>19</v>
      </c>
      <c r="C28" s="102"/>
      <c r="D28" s="103"/>
      <c r="E28" s="37">
        <f>VLOOKUP(C28,'入力'!$B$13:$E$148,2,FALSE)</f>
      </c>
      <c r="F28" s="37">
        <f>VLOOKUP(C28,'入力'!$B$13:$E$148,3,FALSE)</f>
      </c>
      <c r="G28" s="37">
        <f>VLOOKUP(C28,'入力'!$B$13:$E$148,4,FALSE)</f>
      </c>
      <c r="I28" s="65"/>
      <c r="K28" s="65" t="s">
        <v>130</v>
      </c>
      <c r="N28" s="33"/>
      <c r="O28" s="37">
        <v>19</v>
      </c>
      <c r="P28" s="100"/>
      <c r="Q28" s="100"/>
      <c r="R28" s="21"/>
      <c r="S28" s="21"/>
      <c r="T28" s="21">
        <f t="shared" si="0"/>
        <v>0</v>
      </c>
      <c r="U28" s="21"/>
      <c r="V28" s="21" t="b">
        <f>AND(Q28&gt;0,NOT(T28))</f>
        <v>0</v>
      </c>
      <c r="W28" s="37">
        <f t="shared" si="1"/>
        <v>9999</v>
      </c>
      <c r="Y28" s="37">
        <f>VLOOKUP(AF28,'入力'!$D$3:$E$9,2)</f>
        <v>8</v>
      </c>
      <c r="Z28" s="33"/>
      <c r="AB28" s="37" t="str">
        <f t="shared" si="2"/>
        <v> </v>
      </c>
      <c r="AC28" s="37" t="str">
        <f t="shared" si="3"/>
        <v> </v>
      </c>
      <c r="AD28" s="37">
        <f t="shared" si="4"/>
        <v>0</v>
      </c>
      <c r="AE28" s="37">
        <f t="shared" si="5"/>
      </c>
      <c r="AF28" s="37">
        <f t="shared" si="6"/>
      </c>
      <c r="AG28" s="37">
        <f t="shared" si="7"/>
      </c>
      <c r="AH28" s="64">
        <f t="shared" si="8"/>
        <v>0</v>
      </c>
      <c r="AI28" s="37" t="str">
        <f t="shared" si="9"/>
        <v>新</v>
      </c>
      <c r="AJ28" s="37">
        <f>VLOOKUP(AB28,'入力'!$B$151:$C$162,2)</f>
      </c>
      <c r="AP28" s="33"/>
    </row>
    <row r="29" spans="2:42" ht="16.5" customHeight="1">
      <c r="B29" s="37">
        <v>20</v>
      </c>
      <c r="C29" s="102"/>
      <c r="D29" s="103"/>
      <c r="E29" s="37">
        <f>VLOOKUP(C29,'入力'!$B$13:$E$148,2,FALSE)</f>
      </c>
      <c r="F29" s="37">
        <f>VLOOKUP(C29,'入力'!$B$13:$E$148,3,FALSE)</f>
      </c>
      <c r="G29" s="37">
        <f>VLOOKUP(C29,'入力'!$B$13:$E$148,4,FALSE)</f>
      </c>
      <c r="I29" s="65"/>
      <c r="K29" s="65" t="s">
        <v>130</v>
      </c>
      <c r="N29" s="33"/>
      <c r="O29" s="37">
        <v>20</v>
      </c>
      <c r="P29" s="100"/>
      <c r="Q29" s="100"/>
      <c r="R29" s="21"/>
      <c r="S29" s="21"/>
      <c r="T29" s="21">
        <f t="shared" si="0"/>
        <v>0</v>
      </c>
      <c r="U29" s="21"/>
      <c r="V29" s="21" t="b">
        <f>AND(Q29&gt;0,NOT(T29))</f>
        <v>0</v>
      </c>
      <c r="W29" s="37">
        <f t="shared" si="1"/>
        <v>9999</v>
      </c>
      <c r="Y29" s="37">
        <f>VLOOKUP(AF29,'入力'!$D$3:$E$9,2)</f>
        <v>8</v>
      </c>
      <c r="Z29" s="33"/>
      <c r="AB29" s="37" t="str">
        <f t="shared" si="2"/>
        <v> </v>
      </c>
      <c r="AC29" s="37" t="str">
        <f t="shared" si="3"/>
        <v> </v>
      </c>
      <c r="AD29" s="37">
        <f t="shared" si="4"/>
        <v>0</v>
      </c>
      <c r="AE29" s="37">
        <f t="shared" si="5"/>
      </c>
      <c r="AF29" s="37">
        <f t="shared" si="6"/>
      </c>
      <c r="AG29" s="37">
        <f t="shared" si="7"/>
      </c>
      <c r="AH29" s="64">
        <f t="shared" si="8"/>
        <v>0</v>
      </c>
      <c r="AI29" s="37" t="str">
        <f t="shared" si="9"/>
        <v>新</v>
      </c>
      <c r="AJ29" s="37">
        <f>VLOOKUP(AB29,'入力'!$B$151:$C$162,2)</f>
      </c>
      <c r="AP29" s="130"/>
    </row>
    <row r="30" spans="14:42" ht="16.5" customHeight="1">
      <c r="N30" s="33"/>
      <c r="R30" s="21"/>
      <c r="S30" s="21"/>
      <c r="T30" s="21"/>
      <c r="U30" s="21"/>
      <c r="V30" s="21"/>
      <c r="Z30" s="33"/>
      <c r="AP30" s="33"/>
    </row>
    <row r="31" spans="14:42" ht="16.5" customHeight="1">
      <c r="N31" s="33"/>
      <c r="R31" s="21"/>
      <c r="S31" s="21"/>
      <c r="T31" s="21"/>
      <c r="U31" s="21"/>
      <c r="V31" s="21"/>
      <c r="Z31" s="33"/>
      <c r="AP31" s="33"/>
    </row>
    <row r="32" spans="3:36" ht="16.5" customHeight="1">
      <c r="C32" s="37" t="s">
        <v>109</v>
      </c>
      <c r="E32" s="37" t="s">
        <v>131</v>
      </c>
      <c r="F32" s="37">
        <v>44</v>
      </c>
      <c r="G32" s="37" t="s">
        <v>67</v>
      </c>
      <c r="H32" s="57" t="s">
        <v>132</v>
      </c>
      <c r="K32" s="64">
        <f>Q32</f>
        <v>4254</v>
      </c>
      <c r="N32" s="33"/>
      <c r="Q32" s="100">
        <v>4254</v>
      </c>
      <c r="T32" s="21"/>
      <c r="V32" s="21" t="b">
        <f>AND(Q32&gt;0,NOT(T32))</f>
        <v>1</v>
      </c>
      <c r="W32" s="37">
        <f>IF(Q32=0,99999,IF(T32="0",Q32,99999))</f>
        <v>4254</v>
      </c>
      <c r="Z32" s="33"/>
      <c r="AA32" s="37" t="str">
        <f>A34</f>
        <v>40 才以上</v>
      </c>
      <c r="AC32" s="37" t="str">
        <f>C32</f>
        <v>大会記録</v>
      </c>
      <c r="AD32" s="21"/>
      <c r="AE32" s="37" t="str">
        <f>E32</f>
        <v>堂谷 芳範</v>
      </c>
      <c r="AF32" s="37">
        <f>F32</f>
        <v>44</v>
      </c>
      <c r="AG32" s="37" t="str">
        <f>G32</f>
        <v>北陸</v>
      </c>
      <c r="AH32" s="64">
        <f>Q32</f>
        <v>4254</v>
      </c>
      <c r="AI32" s="105"/>
      <c r="AJ32" s="105" t="str">
        <f>H32</f>
        <v>平成13年 第12回</v>
      </c>
    </row>
    <row r="33" spans="14:42" ht="16.5" customHeight="1">
      <c r="N33" s="33"/>
      <c r="R33" s="21"/>
      <c r="S33" s="21"/>
      <c r="T33" s="21"/>
      <c r="U33" s="21"/>
      <c r="V33" s="21"/>
      <c r="Z33" s="33"/>
      <c r="AJ33" s="37">
        <f>VLOOKUP(AB33,'入力'!$B$151:$C$162,2)</f>
      </c>
      <c r="AP33" s="33"/>
    </row>
    <row r="34" spans="1:42" ht="16.5" customHeight="1">
      <c r="A34" s="37" t="s">
        <v>133</v>
      </c>
      <c r="E34" s="37">
        <f>VLOOKUP(C34,'入力'!$B$13:$E$148,2,FALSE)</f>
      </c>
      <c r="F34" s="37">
        <f>VLOOKUP(C34,'入力'!$B$13:$E$148,3,FALSE)</f>
      </c>
      <c r="G34" s="37">
        <f>VLOOKUP(C34,'入力'!$B$13:$E$148,4,FALSE)</f>
      </c>
      <c r="N34" s="33" t="str">
        <f>A34</f>
        <v>40 才以上</v>
      </c>
      <c r="S34" s="21"/>
      <c r="T34" s="21"/>
      <c r="U34" s="21"/>
      <c r="V34" s="21"/>
      <c r="Z34" s="116"/>
      <c r="AD34" s="21"/>
      <c r="AE34" s="117"/>
      <c r="AG34" s="99" t="s">
        <v>12</v>
      </c>
      <c r="AI34" s="113"/>
      <c r="AJ34" s="37" t="s">
        <v>89</v>
      </c>
      <c r="AM34" s="37" t="s">
        <v>89</v>
      </c>
      <c r="AP34" s="130"/>
    </row>
    <row r="35" spans="2:42" ht="16.5" customHeight="1">
      <c r="B35" s="37">
        <v>1</v>
      </c>
      <c r="C35" s="102">
        <v>122</v>
      </c>
      <c r="D35" s="103"/>
      <c r="E35" s="37" t="str">
        <f>VLOOKUP(C35,'入力'!$B$13:$E$148,2,FALSE)</f>
        <v>谷口　清和</v>
      </c>
      <c r="F35" s="37">
        <f>VLOOKUP(C35,'入力'!$B$13:$E$148,3,FALSE)</f>
        <v>52</v>
      </c>
      <c r="G35" s="37" t="str">
        <f>VLOOKUP(C35,'入力'!$B$13:$E$148,4,FALSE)</f>
        <v>中部</v>
      </c>
      <c r="I35" s="65"/>
      <c r="K35" s="65" t="s">
        <v>130</v>
      </c>
      <c r="L35" s="136">
        <f>VLOOKUP(C35,'入力'!$B$13:$F$148,5,FALSE)</f>
        <v>0</v>
      </c>
      <c r="N35" s="33"/>
      <c r="O35" s="37">
        <v>1</v>
      </c>
      <c r="P35" s="100">
        <v>201</v>
      </c>
      <c r="Q35" s="100">
        <v>4393</v>
      </c>
      <c r="R35" s="21"/>
      <c r="S35" s="21"/>
      <c r="T35" s="21">
        <f aca="true" t="shared" si="12" ref="T35:T45">VLOOKUP(P35,$C$34:$G$46,2,FALSE)</f>
        <v>0</v>
      </c>
      <c r="U35" s="21"/>
      <c r="V35" s="21" t="b">
        <f aca="true" t="shared" si="13" ref="V35:V46">AND(Q35&gt;0,NOT(T35))</f>
        <v>1</v>
      </c>
      <c r="W35" s="37">
        <f aca="true" t="shared" si="14" ref="W35:W46">IF(Q35=0,9999,IF(T35="0",Q35,9999))</f>
        <v>4393</v>
      </c>
      <c r="Y35" s="37">
        <f>VLOOKUP(AF35,'入力'!$D$3:$E$9,2)</f>
        <v>4</v>
      </c>
      <c r="Z35" s="33"/>
      <c r="AB35" s="37">
        <f aca="true" t="shared" si="15" ref="AB35:AB43">IF(V35=1,RANK(W35,$W$35:$W$46,1)," ")</f>
        <v>1</v>
      </c>
      <c r="AC35" s="37" t="str">
        <f aca="true" t="shared" si="16" ref="AC35:AC46">IF(T35=0," ","ｵｰﾌﾟﾝ")</f>
        <v> </v>
      </c>
      <c r="AD35" s="37">
        <f aca="true" t="shared" si="17" ref="AD35:AD46">P35</f>
        <v>201</v>
      </c>
      <c r="AE35" s="37" t="str">
        <f aca="true" t="shared" si="18" ref="AE35:AE43">VLOOKUP(P35,$C$34:$G$46,3,FALSE)</f>
        <v>堂谷　芳範</v>
      </c>
      <c r="AF35" s="37">
        <f aca="true" t="shared" si="19" ref="AF35:AF43">VLOOKUP(P35,$C$34:$G$46,4,FALSE)</f>
        <v>52</v>
      </c>
      <c r="AG35" s="37" t="str">
        <f aca="true" t="shared" si="20" ref="AG35:AG43">VLOOKUP(P35,$C$34:$G$46,5,FALSE)</f>
        <v>北陸</v>
      </c>
      <c r="AH35" s="64">
        <f aca="true" t="shared" si="21" ref="AH35:AH46">Q35</f>
        <v>4393</v>
      </c>
      <c r="AI35" s="37" t="str">
        <f aca="true" t="shared" si="22" ref="AI35:AI46">IF(Q35&lt;Q$32,"新",IF(Q35=Q$32,"タイ"," "))</f>
        <v> </v>
      </c>
      <c r="AJ35" s="37">
        <f>VLOOKUP(AB35,'入力'!$B$151:$C$162,2)</f>
        <v>7</v>
      </c>
      <c r="AL35" s="37" t="s">
        <v>78</v>
      </c>
      <c r="AM35" s="118">
        <f>SUMIF($AG$35:$AG$46,$AL35,AJ$35:AJ$46)</f>
        <v>8</v>
      </c>
      <c r="AN35" s="118">
        <f>AM36</f>
        <v>10</v>
      </c>
      <c r="AO35" s="118">
        <f>AM37</f>
        <v>4</v>
      </c>
      <c r="AP35" s="33"/>
    </row>
    <row r="36" spans="2:42" ht="16.5" customHeight="1">
      <c r="B36" s="37">
        <v>2</v>
      </c>
      <c r="C36" s="102">
        <v>125</v>
      </c>
      <c r="D36" s="103"/>
      <c r="E36" s="37" t="str">
        <f>VLOOKUP(C36,'入力'!$B$13:$E$148,2,FALSE)</f>
        <v>蓑　雅弘</v>
      </c>
      <c r="F36" s="37">
        <f>VLOOKUP(C36,'入力'!$B$13:$E$148,3,FALSE)</f>
        <v>50</v>
      </c>
      <c r="G36" s="37" t="str">
        <f>VLOOKUP(C36,'入力'!$B$13:$E$148,4,FALSE)</f>
        <v>中部</v>
      </c>
      <c r="I36" s="65"/>
      <c r="K36" s="65" t="s">
        <v>130</v>
      </c>
      <c r="L36" s="136">
        <f>VLOOKUP(C36,'入力'!$B$13:$F$148,5,FALSE)</f>
        <v>0</v>
      </c>
      <c r="N36" s="33"/>
      <c r="O36" s="37">
        <v>2</v>
      </c>
      <c r="P36" s="100">
        <v>122</v>
      </c>
      <c r="Q36" s="100">
        <v>4401</v>
      </c>
      <c r="R36" s="21"/>
      <c r="S36" s="21"/>
      <c r="T36" s="21">
        <f t="shared" si="12"/>
        <v>0</v>
      </c>
      <c r="U36" s="21"/>
      <c r="V36" s="21" t="b">
        <f t="shared" si="13"/>
        <v>1</v>
      </c>
      <c r="W36" s="37">
        <f t="shared" si="14"/>
        <v>4401</v>
      </c>
      <c r="Y36" s="37">
        <f>VLOOKUP(AF36,'入力'!$D$3:$E$9,2)</f>
        <v>4</v>
      </c>
      <c r="Z36" s="33"/>
      <c r="AB36" s="37">
        <f t="shared" si="15"/>
        <v>2</v>
      </c>
      <c r="AC36" s="37" t="str">
        <f t="shared" si="16"/>
        <v> </v>
      </c>
      <c r="AD36" s="37">
        <f t="shared" si="17"/>
        <v>122</v>
      </c>
      <c r="AE36" s="37" t="str">
        <f t="shared" si="18"/>
        <v>谷口　清和</v>
      </c>
      <c r="AF36" s="37">
        <f t="shared" si="19"/>
        <v>52</v>
      </c>
      <c r="AG36" s="37" t="str">
        <f t="shared" si="20"/>
        <v>中部</v>
      </c>
      <c r="AH36" s="64">
        <f t="shared" si="21"/>
        <v>4401</v>
      </c>
      <c r="AI36" s="37" t="str">
        <f t="shared" si="22"/>
        <v> </v>
      </c>
      <c r="AJ36" s="37">
        <f>VLOOKUP(AB36,'入力'!$B$151:$C$162,2)</f>
        <v>5</v>
      </c>
      <c r="AL36" s="37" t="s">
        <v>67</v>
      </c>
      <c r="AM36" s="118">
        <f>SUMIF($AG$35:$AG$46,$AL36,AJ$35:AJ$46)</f>
        <v>10</v>
      </c>
      <c r="AP36" s="33"/>
    </row>
    <row r="37" spans="2:42" ht="16.5" customHeight="1">
      <c r="B37" s="37">
        <v>3</v>
      </c>
      <c r="C37" s="102">
        <v>126</v>
      </c>
      <c r="D37" s="103"/>
      <c r="E37" s="37" t="str">
        <f>VLOOKUP(C37,'入力'!$B$13:$E$148,2,FALSE)</f>
        <v>松本　幸靖</v>
      </c>
      <c r="F37" s="37">
        <f>VLOOKUP(C37,'入力'!$B$13:$E$148,3,FALSE)</f>
        <v>48</v>
      </c>
      <c r="G37" s="37" t="str">
        <f>VLOOKUP(C37,'入力'!$B$13:$E$148,4,FALSE)</f>
        <v>中部</v>
      </c>
      <c r="I37" s="65"/>
      <c r="K37" s="65" t="s">
        <v>130</v>
      </c>
      <c r="L37" s="136">
        <f>VLOOKUP(C37,'入力'!$B$13:$F$148,5,FALSE)</f>
        <v>0</v>
      </c>
      <c r="N37" s="33"/>
      <c r="O37" s="37">
        <v>3</v>
      </c>
      <c r="P37" s="100">
        <v>504</v>
      </c>
      <c r="Q37" s="100">
        <v>4430</v>
      </c>
      <c r="R37" s="21"/>
      <c r="S37" s="21"/>
      <c r="T37" s="21">
        <f t="shared" si="12"/>
        <v>0</v>
      </c>
      <c r="U37" s="21"/>
      <c r="V37" s="21" t="b">
        <f t="shared" si="13"/>
        <v>1</v>
      </c>
      <c r="W37" s="37">
        <f t="shared" si="14"/>
        <v>4430</v>
      </c>
      <c r="Y37" s="37">
        <f>VLOOKUP(AF37,'入力'!$D$3:$E$9,2)</f>
        <v>4</v>
      </c>
      <c r="Z37" s="33"/>
      <c r="AB37" s="37">
        <f t="shared" si="15"/>
        <v>3</v>
      </c>
      <c r="AC37" s="37" t="str">
        <f t="shared" si="16"/>
        <v> </v>
      </c>
      <c r="AD37" s="37">
        <f t="shared" si="17"/>
        <v>504</v>
      </c>
      <c r="AE37" s="37" t="str">
        <f t="shared" si="18"/>
        <v>上松　勇次郎</v>
      </c>
      <c r="AF37" s="37">
        <f t="shared" si="19"/>
        <v>49</v>
      </c>
      <c r="AG37" s="37" t="str">
        <f t="shared" si="20"/>
        <v>関西</v>
      </c>
      <c r="AH37" s="64">
        <f t="shared" si="21"/>
        <v>4430</v>
      </c>
      <c r="AI37" s="37" t="str">
        <f t="shared" si="22"/>
        <v> </v>
      </c>
      <c r="AJ37" s="37">
        <f>VLOOKUP(AB37,'入力'!$B$151:$C$162,2)</f>
        <v>4</v>
      </c>
      <c r="AL37" s="37" t="s">
        <v>61</v>
      </c>
      <c r="AM37" s="118">
        <f>SUMIF($AG$35:$AG$46,$AL37,AJ$35:AJ$46)</f>
        <v>4</v>
      </c>
      <c r="AP37" s="33"/>
    </row>
    <row r="38" spans="2:42" ht="16.5" customHeight="1">
      <c r="B38" s="37">
        <v>4</v>
      </c>
      <c r="C38" s="102">
        <v>201</v>
      </c>
      <c r="D38" s="103"/>
      <c r="E38" s="37" t="str">
        <f>VLOOKUP(C38,'入力'!$B$13:$E$148,2,FALSE)</f>
        <v>堂谷　芳範</v>
      </c>
      <c r="F38" s="37">
        <f>VLOOKUP(C38,'入力'!$B$13:$E$148,3,FALSE)</f>
        <v>52</v>
      </c>
      <c r="G38" s="37" t="str">
        <f>VLOOKUP(C38,'入力'!$B$13:$E$148,4,FALSE)</f>
        <v>北陸</v>
      </c>
      <c r="I38" s="65"/>
      <c r="K38" s="65" t="s">
        <v>130</v>
      </c>
      <c r="L38" s="136">
        <f>VLOOKUP(C38,'入力'!$B$13:$F$148,5,FALSE)</f>
        <v>0</v>
      </c>
      <c r="N38" s="33"/>
      <c r="O38" s="37">
        <v>4</v>
      </c>
      <c r="P38" s="100">
        <v>202</v>
      </c>
      <c r="Q38" s="100">
        <v>4461</v>
      </c>
      <c r="R38" s="21"/>
      <c r="S38" s="21"/>
      <c r="T38" s="21">
        <f t="shared" si="12"/>
        <v>0</v>
      </c>
      <c r="U38" s="21"/>
      <c r="V38" s="21" t="b">
        <f t="shared" si="13"/>
        <v>1</v>
      </c>
      <c r="W38" s="37">
        <f t="shared" si="14"/>
        <v>4461</v>
      </c>
      <c r="Y38" s="37">
        <f>VLOOKUP(AF38,'入力'!$D$3:$E$9,2)</f>
        <v>3</v>
      </c>
      <c r="Z38" s="33"/>
      <c r="AB38" s="37">
        <f t="shared" si="15"/>
        <v>4</v>
      </c>
      <c r="AC38" s="37" t="str">
        <f t="shared" si="16"/>
        <v> </v>
      </c>
      <c r="AD38" s="37">
        <f t="shared" si="17"/>
        <v>202</v>
      </c>
      <c r="AE38" s="37" t="str">
        <f t="shared" si="18"/>
        <v>宮崎　忠勝</v>
      </c>
      <c r="AF38" s="37">
        <f t="shared" si="19"/>
        <v>42</v>
      </c>
      <c r="AG38" s="37" t="str">
        <f t="shared" si="20"/>
        <v>北陸</v>
      </c>
      <c r="AH38" s="64">
        <f t="shared" si="21"/>
        <v>4461</v>
      </c>
      <c r="AI38" s="37" t="str">
        <f t="shared" si="22"/>
        <v> </v>
      </c>
      <c r="AJ38" s="37">
        <f>VLOOKUP(AB38,'入力'!$B$151:$C$162,2)</f>
        <v>3</v>
      </c>
      <c r="AL38" s="37" t="s">
        <v>59</v>
      </c>
      <c r="AM38" s="118">
        <f>SUMIF($AG$35:$AG$46,$AL38,AJ$35:AJ$46)</f>
        <v>0</v>
      </c>
      <c r="AP38" s="33"/>
    </row>
    <row r="39" spans="2:42" ht="16.5" customHeight="1">
      <c r="B39" s="37">
        <v>5</v>
      </c>
      <c r="C39" s="102">
        <v>202</v>
      </c>
      <c r="D39" s="103"/>
      <c r="E39" s="37" t="str">
        <f>VLOOKUP(C39,'入力'!$B$13:$E$148,2,FALSE)</f>
        <v>宮崎　忠勝</v>
      </c>
      <c r="F39" s="37">
        <f>VLOOKUP(C39,'入力'!$B$13:$E$148,3,FALSE)</f>
        <v>42</v>
      </c>
      <c r="G39" s="37" t="str">
        <f>VLOOKUP(C39,'入力'!$B$13:$E$148,4,FALSE)</f>
        <v>北陸</v>
      </c>
      <c r="I39" s="65"/>
      <c r="K39" s="65" t="s">
        <v>130</v>
      </c>
      <c r="L39" s="136">
        <f>VLOOKUP(C39,'入力'!$B$13:$F$148,5,FALSE)</f>
        <v>0</v>
      </c>
      <c r="N39" s="33"/>
      <c r="O39" s="37">
        <v>5</v>
      </c>
      <c r="P39" s="100">
        <v>126</v>
      </c>
      <c r="Q39" s="100">
        <v>4540</v>
      </c>
      <c r="R39" s="21"/>
      <c r="S39" s="21"/>
      <c r="T39" s="21">
        <f t="shared" si="12"/>
        <v>0</v>
      </c>
      <c r="U39" s="21"/>
      <c r="V39" s="21" t="b">
        <f t="shared" si="13"/>
        <v>1</v>
      </c>
      <c r="W39" s="37">
        <f t="shared" si="14"/>
        <v>4540</v>
      </c>
      <c r="Y39" s="37">
        <f>VLOOKUP(AF39,'入力'!$D$3:$E$9,2)</f>
        <v>4</v>
      </c>
      <c r="Z39" s="33"/>
      <c r="AB39" s="37">
        <f t="shared" si="15"/>
        <v>5</v>
      </c>
      <c r="AC39" s="37" t="str">
        <f t="shared" si="16"/>
        <v> </v>
      </c>
      <c r="AD39" s="37">
        <f t="shared" si="17"/>
        <v>126</v>
      </c>
      <c r="AE39" s="37" t="str">
        <f t="shared" si="18"/>
        <v>松本　幸靖</v>
      </c>
      <c r="AF39" s="37">
        <f t="shared" si="19"/>
        <v>48</v>
      </c>
      <c r="AG39" s="37" t="str">
        <f t="shared" si="20"/>
        <v>中部</v>
      </c>
      <c r="AH39" s="64">
        <f t="shared" si="21"/>
        <v>4540</v>
      </c>
      <c r="AI39" s="37" t="str">
        <f t="shared" si="22"/>
        <v> </v>
      </c>
      <c r="AJ39" s="37">
        <f>VLOOKUP(AB39,'入力'!$B$151:$C$162,2)</f>
        <v>2</v>
      </c>
      <c r="AL39" s="37" t="s">
        <v>88</v>
      </c>
      <c r="AM39" s="118">
        <f>SUMIF($AG$35:$AG$46,$AL39,AJ$35:AJ$46)</f>
        <v>0</v>
      </c>
      <c r="AP39" s="33"/>
    </row>
    <row r="40" spans="2:42" ht="16.5" customHeight="1">
      <c r="B40" s="37">
        <v>6</v>
      </c>
      <c r="C40" s="102">
        <v>215</v>
      </c>
      <c r="D40" s="103"/>
      <c r="E40" s="37" t="str">
        <f>VLOOKUP(C40,'入力'!$B$13:$E$148,2,FALSE)</f>
        <v>上田　繁</v>
      </c>
      <c r="F40" s="37">
        <f>VLOOKUP(C40,'入力'!$B$13:$E$148,3,FALSE)</f>
        <v>43</v>
      </c>
      <c r="G40" s="37" t="str">
        <f>VLOOKUP(C40,'入力'!$B$13:$E$148,4,FALSE)</f>
        <v>北陸</v>
      </c>
      <c r="I40" s="65"/>
      <c r="K40" s="65" t="s">
        <v>130</v>
      </c>
      <c r="L40" s="136">
        <f>VLOOKUP(C40,'入力'!$B$13:$F$148,5,FALSE)</f>
        <v>0</v>
      </c>
      <c r="N40" s="33"/>
      <c r="O40" s="37">
        <v>6</v>
      </c>
      <c r="P40" s="100">
        <v>216</v>
      </c>
      <c r="Q40" s="100">
        <v>5042</v>
      </c>
      <c r="R40" s="21"/>
      <c r="S40" s="21"/>
      <c r="T40" s="21">
        <f t="shared" si="12"/>
        <v>1</v>
      </c>
      <c r="U40" s="21"/>
      <c r="V40" s="21" t="b">
        <f t="shared" si="13"/>
        <v>0</v>
      </c>
      <c r="W40" s="37">
        <f t="shared" si="14"/>
        <v>9999</v>
      </c>
      <c r="Y40" s="37">
        <f>VLOOKUP(AF40,'入力'!$D$3:$E$9,2)</f>
        <v>3</v>
      </c>
      <c r="Z40" s="111"/>
      <c r="AB40" s="37" t="str">
        <f t="shared" si="15"/>
        <v> </v>
      </c>
      <c r="AC40" s="37" t="str">
        <f t="shared" si="16"/>
        <v>ｵｰﾌﾟﾝ</v>
      </c>
      <c r="AD40" s="37">
        <f t="shared" si="17"/>
        <v>216</v>
      </c>
      <c r="AE40" s="37" t="str">
        <f t="shared" si="18"/>
        <v>谷　健一</v>
      </c>
      <c r="AF40" s="37">
        <f t="shared" si="19"/>
        <v>44</v>
      </c>
      <c r="AG40" s="37" t="str">
        <f t="shared" si="20"/>
        <v>北陸</v>
      </c>
      <c r="AH40" s="64">
        <f t="shared" si="21"/>
        <v>5042</v>
      </c>
      <c r="AI40" s="37" t="str">
        <f t="shared" si="22"/>
        <v> </v>
      </c>
      <c r="AJ40" s="37">
        <f>VLOOKUP(AB40,'入力'!$B$151:$C$162,2)</f>
      </c>
      <c r="AM40" s="118"/>
      <c r="AN40" s="109"/>
      <c r="AP40" s="33"/>
    </row>
    <row r="41" spans="2:42" ht="16.5" customHeight="1">
      <c r="B41" s="37">
        <v>7</v>
      </c>
      <c r="C41" s="178">
        <v>501</v>
      </c>
      <c r="D41" s="179"/>
      <c r="E41" s="180" t="str">
        <f>VLOOKUP(C41,'入力'!$B$13:$E$148,2,FALSE)</f>
        <v>筒井　勝治</v>
      </c>
      <c r="F41" s="180">
        <f>VLOOKUP(C41,'入力'!$B$13:$E$148,3,FALSE)</f>
        <v>44</v>
      </c>
      <c r="G41" s="180" t="str">
        <f>VLOOKUP(C41,'入力'!$B$13:$E$148,4,FALSE)</f>
        <v>関西</v>
      </c>
      <c r="I41" s="65"/>
      <c r="K41" s="65" t="s">
        <v>130</v>
      </c>
      <c r="L41" s="136">
        <f>VLOOKUP(C41,'入力'!$B$13:$F$148,5,FALSE)</f>
        <v>0</v>
      </c>
      <c r="N41" s="33"/>
      <c r="O41" s="37">
        <v>7</v>
      </c>
      <c r="P41" s="100">
        <v>125</v>
      </c>
      <c r="Q41" s="100">
        <v>5047</v>
      </c>
      <c r="R41" s="21"/>
      <c r="S41" s="21"/>
      <c r="T41" s="21">
        <f t="shared" si="12"/>
        <v>0</v>
      </c>
      <c r="U41" s="21"/>
      <c r="V41" s="21" t="b">
        <f t="shared" si="13"/>
        <v>1</v>
      </c>
      <c r="W41" s="37">
        <f t="shared" si="14"/>
        <v>5047</v>
      </c>
      <c r="Y41" s="37">
        <f>VLOOKUP(AF41,'入力'!$D$3:$E$9,2)</f>
        <v>4</v>
      </c>
      <c r="Z41" s="111"/>
      <c r="AB41" s="37">
        <f t="shared" si="15"/>
        <v>6</v>
      </c>
      <c r="AC41" s="37" t="str">
        <f t="shared" si="16"/>
        <v> </v>
      </c>
      <c r="AD41" s="37">
        <f t="shared" si="17"/>
        <v>125</v>
      </c>
      <c r="AE41" s="37" t="str">
        <f t="shared" si="18"/>
        <v>蓑　雅弘</v>
      </c>
      <c r="AF41" s="37">
        <f t="shared" si="19"/>
        <v>50</v>
      </c>
      <c r="AG41" s="37" t="str">
        <f t="shared" si="20"/>
        <v>中部</v>
      </c>
      <c r="AH41" s="64">
        <f t="shared" si="21"/>
        <v>5047</v>
      </c>
      <c r="AI41" s="37" t="str">
        <f t="shared" si="22"/>
        <v> </v>
      </c>
      <c r="AJ41" s="37">
        <f>VLOOKUP(AB41,'入力'!$B$151:$C$162,2)</f>
        <v>1</v>
      </c>
      <c r="AN41" s="109"/>
      <c r="AP41" s="33"/>
    </row>
    <row r="42" spans="2:42" ht="16.5" customHeight="1">
      <c r="B42" s="37">
        <v>8</v>
      </c>
      <c r="C42" s="102">
        <v>504</v>
      </c>
      <c r="D42" s="103"/>
      <c r="E42" s="37" t="str">
        <f>VLOOKUP(C42,'入力'!$B$13:$E$148,2,FALSE)</f>
        <v>上松　勇次郎</v>
      </c>
      <c r="F42" s="37">
        <f>VLOOKUP(C42,'入力'!$B$13:$E$148,3,FALSE)</f>
        <v>49</v>
      </c>
      <c r="G42" s="37" t="str">
        <f>VLOOKUP(C42,'入力'!$B$13:$E$148,4,FALSE)</f>
        <v>関西</v>
      </c>
      <c r="I42" s="65"/>
      <c r="K42" s="65" t="s">
        <v>130</v>
      </c>
      <c r="L42" s="136">
        <f>VLOOKUP(C42,'入力'!$B$13:$F$148,5,FALSE)</f>
        <v>0</v>
      </c>
      <c r="N42" s="33"/>
      <c r="O42" s="37">
        <v>8</v>
      </c>
      <c r="P42" s="100">
        <v>215</v>
      </c>
      <c r="Q42" s="100">
        <v>5145</v>
      </c>
      <c r="R42" s="21"/>
      <c r="S42" s="21"/>
      <c r="T42" s="21">
        <f>VLOOKUP(P42,$C$34:$G$46,2,FALSE)</f>
        <v>0</v>
      </c>
      <c r="U42" s="21"/>
      <c r="V42" s="21" t="b">
        <f>AND(Q42&gt;0,NOT(T42))</f>
        <v>1</v>
      </c>
      <c r="W42" s="37">
        <f>IF(Q42=0,9999,IF(T42="0",Q42,9999))</f>
        <v>5145</v>
      </c>
      <c r="Y42" s="37">
        <f>VLOOKUP(AF42,'入力'!$D$3:$E$9,2)</f>
        <v>3</v>
      </c>
      <c r="Z42" s="111"/>
      <c r="AB42" s="37">
        <f>IF(V42=1,RANK(W42,$W$35:$W$46,1)," ")</f>
        <v>7</v>
      </c>
      <c r="AC42" s="37" t="str">
        <f>IF(T42=0," ","ｵｰﾌﾟﾝ")</f>
        <v> </v>
      </c>
      <c r="AD42" s="37">
        <f>P42</f>
        <v>215</v>
      </c>
      <c r="AE42" s="37" t="str">
        <f>VLOOKUP(P42,$C$34:$G$46,3,FALSE)</f>
        <v>上田　繁</v>
      </c>
      <c r="AF42" s="37">
        <f>VLOOKUP(P42,$C$34:$G$46,4,FALSE)</f>
        <v>43</v>
      </c>
      <c r="AG42" s="37" t="str">
        <f>VLOOKUP(P42,$C$34:$G$46,5,FALSE)</f>
        <v>北陸</v>
      </c>
      <c r="AH42" s="64">
        <f>Q42</f>
        <v>5145</v>
      </c>
      <c r="AI42" s="37" t="str">
        <f>IF(Q42&lt;Q$32,"新",IF(Q42=Q$32,"タイ"," "))</f>
        <v> </v>
      </c>
      <c r="AJ42" s="37">
        <f>VLOOKUP(AB42,'入力'!$B$151:$C$162,2)</f>
      </c>
      <c r="AN42" s="109"/>
      <c r="AP42" s="33"/>
    </row>
    <row r="43" spans="2:42" ht="16.5" customHeight="1">
      <c r="B43" s="37">
        <v>9</v>
      </c>
      <c r="C43" s="102">
        <v>505</v>
      </c>
      <c r="D43" s="103"/>
      <c r="E43" s="37" t="str">
        <f>VLOOKUP(C43,'入力'!$B$13:$E$148,2,FALSE)</f>
        <v>大久保　利彦</v>
      </c>
      <c r="F43" s="37">
        <f>VLOOKUP(C43,'入力'!$B$13:$E$148,3,FALSE)</f>
        <v>50</v>
      </c>
      <c r="G43" s="37" t="str">
        <f>VLOOKUP(C43,'入力'!$B$13:$E$148,4,FALSE)</f>
        <v>関西</v>
      </c>
      <c r="I43" s="65"/>
      <c r="K43" s="65" t="s">
        <v>130</v>
      </c>
      <c r="L43" s="136">
        <f>VLOOKUP(C43,'入力'!$B$13:$F$148,5,FALSE)</f>
        <v>0</v>
      </c>
      <c r="N43" s="33"/>
      <c r="O43" s="37">
        <v>9</v>
      </c>
      <c r="P43" s="100">
        <v>124</v>
      </c>
      <c r="Q43" s="100">
        <v>5209</v>
      </c>
      <c r="R43" s="21"/>
      <c r="S43" s="21"/>
      <c r="T43" s="21">
        <f t="shared" si="12"/>
        <v>1</v>
      </c>
      <c r="U43" s="21"/>
      <c r="V43" s="21" t="b">
        <f t="shared" si="13"/>
        <v>0</v>
      </c>
      <c r="W43" s="37">
        <f t="shared" si="14"/>
        <v>9999</v>
      </c>
      <c r="Y43" s="37">
        <f>VLOOKUP(AF43,'入力'!$D$3:$E$9,2)</f>
        <v>4</v>
      </c>
      <c r="Z43" s="111"/>
      <c r="AB43" s="37" t="str">
        <f t="shared" si="15"/>
        <v> </v>
      </c>
      <c r="AC43" s="37" t="str">
        <f t="shared" si="16"/>
        <v>ｵｰﾌﾟﾝ</v>
      </c>
      <c r="AD43" s="37">
        <f t="shared" si="17"/>
        <v>124</v>
      </c>
      <c r="AE43" s="37" t="str">
        <f t="shared" si="18"/>
        <v>岡村　忠司</v>
      </c>
      <c r="AF43" s="37">
        <f t="shared" si="19"/>
        <v>51</v>
      </c>
      <c r="AG43" s="37" t="str">
        <f t="shared" si="20"/>
        <v>中部</v>
      </c>
      <c r="AH43" s="64">
        <f t="shared" si="21"/>
        <v>5209</v>
      </c>
      <c r="AI43" s="37" t="str">
        <f t="shared" si="22"/>
        <v> </v>
      </c>
      <c r="AJ43" s="37">
        <f>VLOOKUP(AB43,'入力'!$B$151:$C$162,2)</f>
      </c>
      <c r="AN43" s="109"/>
      <c r="AP43" s="33"/>
    </row>
    <row r="44" spans="2:42" ht="16.5" customHeight="1">
      <c r="B44" s="37">
        <v>10</v>
      </c>
      <c r="C44" s="102">
        <v>124</v>
      </c>
      <c r="D44" s="103">
        <v>1</v>
      </c>
      <c r="E44" s="37" t="str">
        <f>VLOOKUP(C44,'入力'!$B$13:$E$148,2,FALSE)</f>
        <v>岡村　忠司</v>
      </c>
      <c r="F44" s="37">
        <f>VLOOKUP(C44,'入力'!$B$13:$E$148,3,FALSE)</f>
        <v>51</v>
      </c>
      <c r="G44" s="37" t="str">
        <f>VLOOKUP(C44,'入力'!$B$13:$E$148,4,FALSE)</f>
        <v>中部</v>
      </c>
      <c r="I44" s="65"/>
      <c r="K44" s="65" t="s">
        <v>130</v>
      </c>
      <c r="N44" s="33"/>
      <c r="O44" s="37">
        <v>10</v>
      </c>
      <c r="P44" s="100">
        <v>505</v>
      </c>
      <c r="Q44" s="100">
        <v>5286</v>
      </c>
      <c r="R44" s="21"/>
      <c r="S44" s="21"/>
      <c r="T44" s="21">
        <f t="shared" si="12"/>
        <v>0</v>
      </c>
      <c r="U44" s="21"/>
      <c r="V44" s="21" t="b">
        <f t="shared" si="13"/>
        <v>1</v>
      </c>
      <c r="W44" s="37">
        <f t="shared" si="14"/>
        <v>5286</v>
      </c>
      <c r="Y44" s="37">
        <f>VLOOKUP(AF44,'入力'!$D$3:$E$9,2)</f>
        <v>4</v>
      </c>
      <c r="Z44" s="111"/>
      <c r="AB44" s="37">
        <f>IF(V44=1,RANK(W44,$W$35:$W$46,1)," ")</f>
        <v>8</v>
      </c>
      <c r="AC44" s="37" t="str">
        <f t="shared" si="16"/>
        <v> </v>
      </c>
      <c r="AD44" s="37">
        <f t="shared" si="17"/>
        <v>505</v>
      </c>
      <c r="AE44" s="37" t="str">
        <f>VLOOKUP(P44,$C$34:$G$46,3,FALSE)</f>
        <v>大久保　利彦</v>
      </c>
      <c r="AF44" s="37">
        <f>VLOOKUP(P44,$C$34:$G$46,4,FALSE)</f>
        <v>50</v>
      </c>
      <c r="AG44" s="37" t="str">
        <f>VLOOKUP(P44,$C$34:$G$46,5,FALSE)</f>
        <v>関西</v>
      </c>
      <c r="AH44" s="64">
        <f t="shared" si="21"/>
        <v>5286</v>
      </c>
      <c r="AI44" s="37" t="str">
        <f t="shared" si="22"/>
        <v> </v>
      </c>
      <c r="AJ44" s="37">
        <f>VLOOKUP(AB44,'入力'!$B$151:$C$162,2)</f>
      </c>
      <c r="AN44" s="109"/>
      <c r="AP44" s="105"/>
    </row>
    <row r="45" spans="2:42" ht="16.5" customHeight="1">
      <c r="B45" s="37">
        <v>11</v>
      </c>
      <c r="C45" s="102">
        <v>216</v>
      </c>
      <c r="D45" s="103">
        <v>1</v>
      </c>
      <c r="E45" s="37" t="str">
        <f>VLOOKUP(C45,'入力'!$B$13:$E$148,2,FALSE)</f>
        <v>谷　健一</v>
      </c>
      <c r="F45" s="37">
        <f>VLOOKUP(C45,'入力'!$B$13:$E$148,3,FALSE)</f>
        <v>44</v>
      </c>
      <c r="G45" s="37" t="str">
        <f>VLOOKUP(C45,'入力'!$B$13:$E$148,4,FALSE)</f>
        <v>北陸</v>
      </c>
      <c r="I45" s="65"/>
      <c r="K45" s="65" t="s">
        <v>130</v>
      </c>
      <c r="N45" s="33"/>
      <c r="O45" s="37">
        <v>11</v>
      </c>
      <c r="P45" s="100"/>
      <c r="Q45" s="100"/>
      <c r="R45" s="21"/>
      <c r="S45" s="21"/>
      <c r="T45" s="21">
        <f t="shared" si="12"/>
        <v>0</v>
      </c>
      <c r="U45" s="21"/>
      <c r="V45" s="21" t="b">
        <f>AND(Q45&gt;0,NOT(T45))</f>
        <v>0</v>
      </c>
      <c r="W45" s="37">
        <f>IF(Q45=0,9999,IF(T45="0",Q45,9999))</f>
        <v>9999</v>
      </c>
      <c r="Y45" s="37">
        <f>VLOOKUP(AF45,'入力'!$D$3:$E$9,2)</f>
        <v>8</v>
      </c>
      <c r="Z45" s="111"/>
      <c r="AB45" s="37" t="str">
        <f>IF(V45=1,RANK(W45,$W$35:$W$46,1)," ")</f>
        <v> </v>
      </c>
      <c r="AC45" s="37" t="str">
        <f>IF(T45=0," ","ｵｰﾌﾟﾝ")</f>
        <v> </v>
      </c>
      <c r="AD45" s="37">
        <f>P45</f>
        <v>0</v>
      </c>
      <c r="AE45" s="37">
        <f>VLOOKUP(P45,$C$34:$G$46,3,FALSE)</f>
      </c>
      <c r="AF45" s="37">
        <f>VLOOKUP(P45,$C$34:$G$46,4,FALSE)</f>
      </c>
      <c r="AG45" s="37">
        <f>VLOOKUP(P45,$C$34:$G$46,5,FALSE)</f>
      </c>
      <c r="AH45" s="64">
        <f>Q45</f>
        <v>0</v>
      </c>
      <c r="AI45" s="37" t="str">
        <f>IF(Q45&lt;Q$32,"新",IF(Q45=Q$32,"タイ"," "))</f>
        <v>新</v>
      </c>
      <c r="AJ45" s="37">
        <f>VLOOKUP(AB45,'入力'!$B$151:$C$162,2)</f>
      </c>
      <c r="AN45" s="109"/>
      <c r="AP45" s="105"/>
    </row>
    <row r="46" spans="2:42" ht="16.5" customHeight="1">
      <c r="B46" s="37">
        <v>12</v>
      </c>
      <c r="C46" s="102"/>
      <c r="D46" s="103"/>
      <c r="I46" s="65"/>
      <c r="K46" s="65" t="s">
        <v>130</v>
      </c>
      <c r="N46" s="33"/>
      <c r="O46" s="37">
        <v>12</v>
      </c>
      <c r="P46" s="100"/>
      <c r="Q46" s="100"/>
      <c r="R46" s="21"/>
      <c r="S46" s="21"/>
      <c r="T46" s="21">
        <f>VLOOKUP(P46,$C$34:$G$46,2,FALSE)</f>
        <v>0</v>
      </c>
      <c r="U46" s="21"/>
      <c r="V46" s="21" t="b">
        <f t="shared" si="13"/>
        <v>0</v>
      </c>
      <c r="W46" s="37">
        <f t="shared" si="14"/>
        <v>9999</v>
      </c>
      <c r="Y46" s="37">
        <f>VLOOKUP(AF46,'入力'!$D$3:$E$9,2)</f>
        <v>8</v>
      </c>
      <c r="Z46" s="111"/>
      <c r="AB46" s="37" t="str">
        <f>IF(V46=1,RANK(W46,$W$35:$W$46,1)," ")</f>
        <v> </v>
      </c>
      <c r="AC46" s="37" t="str">
        <f t="shared" si="16"/>
        <v> </v>
      </c>
      <c r="AD46" s="37">
        <f t="shared" si="17"/>
        <v>0</v>
      </c>
      <c r="AE46" s="37">
        <f>VLOOKUP(P46,$C$34:$G$46,3,FALSE)</f>
      </c>
      <c r="AF46" s="37">
        <f>VLOOKUP(P46,$C$34:$G$46,4,FALSE)</f>
      </c>
      <c r="AG46" s="37">
        <f>VLOOKUP(P46,$C$34:$G$46,5,FALSE)</f>
      </c>
      <c r="AH46" s="64">
        <f t="shared" si="21"/>
        <v>0</v>
      </c>
      <c r="AI46" s="37" t="str">
        <f t="shared" si="22"/>
        <v>新</v>
      </c>
      <c r="AJ46" s="37">
        <f>VLOOKUP(AB46,'入力'!$B$151:$C$162,2)</f>
      </c>
      <c r="AN46" s="109"/>
      <c r="AP46" s="130"/>
    </row>
    <row r="47" spans="1:42" ht="16.5" customHeight="1">
      <c r="A47" s="65"/>
      <c r="B47" s="65"/>
      <c r="C47" s="65"/>
      <c r="D47" s="106"/>
      <c r="E47" s="65"/>
      <c r="F47" s="65"/>
      <c r="G47" s="65"/>
      <c r="H47" s="137"/>
      <c r="I47" s="65"/>
      <c r="J47" s="65"/>
      <c r="K47" s="65"/>
      <c r="L47" s="137"/>
      <c r="M47" s="65"/>
      <c r="N47" s="35"/>
      <c r="O47" s="65"/>
      <c r="P47" s="65"/>
      <c r="Q47" s="65"/>
      <c r="R47" s="65"/>
      <c r="S47" s="65"/>
      <c r="T47" s="65"/>
      <c r="U47" s="65"/>
      <c r="V47" s="65"/>
      <c r="W47" s="65"/>
      <c r="X47" s="65"/>
      <c r="Y47" s="65"/>
      <c r="Z47" s="107"/>
      <c r="AA47" s="65"/>
      <c r="AB47" s="65"/>
      <c r="AC47" s="65"/>
      <c r="AD47" s="65"/>
      <c r="AE47" s="65"/>
      <c r="AF47" s="65"/>
      <c r="AG47" s="65"/>
      <c r="AH47" s="65"/>
      <c r="AI47" s="65"/>
      <c r="AJ47" s="65"/>
      <c r="AK47" s="65"/>
      <c r="AL47" s="65"/>
      <c r="AM47" s="65"/>
      <c r="AN47" s="108"/>
      <c r="AO47" s="65"/>
      <c r="AP47" s="33"/>
    </row>
    <row r="48" ht="16.5" customHeight="1">
      <c r="AP48" s="33"/>
    </row>
    <row r="50" ht="17.25">
      <c r="D50" s="37"/>
    </row>
    <row r="51" ht="17.25">
      <c r="D51" s="37"/>
    </row>
    <row r="52" ht="17.25">
      <c r="D52" s="37"/>
    </row>
    <row r="53" ht="17.25">
      <c r="D53" s="37"/>
    </row>
    <row r="54" ht="17.25">
      <c r="D54" s="37"/>
    </row>
    <row r="55" ht="17.25">
      <c r="D55" s="37"/>
    </row>
    <row r="56" ht="17.25">
      <c r="D56" s="37"/>
    </row>
    <row r="57" ht="17.25">
      <c r="D57" s="37"/>
    </row>
    <row r="58" ht="17.25">
      <c r="D58" s="37"/>
    </row>
  </sheetData>
  <printOptions/>
  <pageMargins left="0.867" right="0.5" top="0.867" bottom="0.5" header="0.512" footer="0.512"/>
  <pageSetup fitToHeight="1" fitToWidth="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AP57"/>
  <sheetViews>
    <sheetView defaultGridColor="0" zoomScale="67" zoomScaleNormal="67" colorId="22" workbookViewId="0" topLeftCell="V1">
      <selection activeCell="AA35" sqref="AA35"/>
    </sheetView>
  </sheetViews>
  <sheetFormatPr defaultColWidth="10.66015625" defaultRowHeight="18"/>
  <cols>
    <col min="1" max="1" width="12.66015625" style="37" customWidth="1"/>
    <col min="2" max="2" width="4.66015625" style="37" customWidth="1"/>
    <col min="3" max="3" width="5.66015625" style="37" customWidth="1"/>
    <col min="4" max="4" width="7.66015625" style="110" customWidth="1"/>
    <col min="5" max="5" width="12.66015625" style="37" customWidth="1"/>
    <col min="6" max="7" width="4.66015625" style="37" customWidth="1"/>
    <col min="8" max="8" width="2.66015625" style="136" customWidth="1"/>
    <col min="9" max="9" width="8.08203125" style="37" customWidth="1"/>
    <col min="10" max="10" width="4.5" style="37" customWidth="1"/>
    <col min="11" max="11" width="12.33203125" style="37" customWidth="1"/>
    <col min="12" max="12" width="3" style="136" customWidth="1"/>
    <col min="13" max="13" width="3" style="37" customWidth="1"/>
    <col min="14" max="14" width="12.66015625" style="37" customWidth="1"/>
    <col min="15" max="15" width="4.66015625" style="37" customWidth="1"/>
    <col min="16" max="16" width="5.66015625" style="37" customWidth="1"/>
    <col min="17" max="17" width="9.66015625" style="37" customWidth="1"/>
    <col min="18" max="19" width="3.66015625" style="37" customWidth="1"/>
    <col min="20" max="20" width="5.66015625" style="37" customWidth="1"/>
    <col min="21" max="21" width="3.66015625" style="37" customWidth="1"/>
    <col min="22" max="22" width="4.66015625" style="37" customWidth="1"/>
    <col min="23" max="23" width="7.66015625" style="37" customWidth="1"/>
    <col min="24" max="24" width="5.66015625" style="37" customWidth="1"/>
    <col min="25" max="25" width="8.66015625" style="37" customWidth="1"/>
    <col min="26" max="26" width="2.5" style="37" customWidth="1"/>
    <col min="27" max="27" width="7.66015625" style="37" customWidth="1"/>
    <col min="28" max="28" width="4.66015625" style="37" customWidth="1"/>
    <col min="29" max="30" width="5.66015625" style="37" customWidth="1"/>
    <col min="31" max="31" width="12.58203125" style="37" customWidth="1"/>
    <col min="32" max="32" width="8.66015625" style="37" customWidth="1"/>
    <col min="33" max="33" width="5.66015625" style="37" customWidth="1"/>
    <col min="34" max="34" width="10.08203125" style="37" customWidth="1"/>
    <col min="35" max="35" width="5.66015625" style="37" customWidth="1"/>
    <col min="36" max="36" width="4.66015625" style="37" customWidth="1"/>
    <col min="37" max="37" width="5.66015625" style="37" customWidth="1"/>
    <col min="38" max="39" width="4.66015625" style="37" customWidth="1"/>
    <col min="40" max="41" width="10.66015625" style="37" customWidth="1"/>
    <col min="42" max="42" width="3.66015625" style="37" customWidth="1"/>
    <col min="43" max="16384" width="10.66015625" style="37" customWidth="1"/>
  </cols>
  <sheetData>
    <row r="1" spans="4:42" ht="17.25">
      <c r="D1" s="101" t="s">
        <v>91</v>
      </c>
      <c r="N1" s="33" t="s">
        <v>92</v>
      </c>
      <c r="Z1" s="33" t="s">
        <v>96</v>
      </c>
      <c r="AP1" s="33"/>
    </row>
    <row r="2" spans="3:42" ht="17.25">
      <c r="C2" s="102"/>
      <c r="D2" s="103"/>
      <c r="E2" s="37" t="s">
        <v>97</v>
      </c>
      <c r="N2" s="33"/>
      <c r="P2" s="104">
        <v>101</v>
      </c>
      <c r="Q2" s="104">
        <v>4021</v>
      </c>
      <c r="Z2" s="33"/>
      <c r="AP2" s="33"/>
    </row>
    <row r="3" spans="1:42" ht="17.25">
      <c r="A3" s="65"/>
      <c r="B3" s="65"/>
      <c r="C3" s="65"/>
      <c r="D3" s="106"/>
      <c r="E3" s="65"/>
      <c r="F3" s="65"/>
      <c r="G3" s="65"/>
      <c r="H3" s="137"/>
      <c r="I3" s="65"/>
      <c r="J3" s="65"/>
      <c r="K3" s="65"/>
      <c r="L3" s="137"/>
      <c r="M3" s="65"/>
      <c r="N3" s="35"/>
      <c r="O3" s="65"/>
      <c r="P3" s="65"/>
      <c r="Q3" s="65" t="s">
        <v>125</v>
      </c>
      <c r="R3" s="65"/>
      <c r="S3" s="65"/>
      <c r="T3" s="65"/>
      <c r="U3" s="65"/>
      <c r="V3" s="65"/>
      <c r="W3" s="65"/>
      <c r="X3" s="65"/>
      <c r="Y3" s="65"/>
      <c r="Z3" s="107"/>
      <c r="AA3" s="108"/>
      <c r="AB3" s="108"/>
      <c r="AC3" s="108"/>
      <c r="AD3" s="108"/>
      <c r="AE3" s="108"/>
      <c r="AF3" s="108"/>
      <c r="AG3" s="108"/>
      <c r="AH3" s="108"/>
      <c r="AI3" s="108"/>
      <c r="AJ3" s="108"/>
      <c r="AK3" s="108"/>
      <c r="AL3" s="109"/>
      <c r="AM3" s="109"/>
      <c r="AN3" s="109"/>
      <c r="AP3" s="33"/>
    </row>
    <row r="4" spans="1:42" ht="17.25">
      <c r="A4" s="37" t="s">
        <v>99</v>
      </c>
      <c r="N4" s="33" t="s">
        <v>100</v>
      </c>
      <c r="Q4" s="37" t="s">
        <v>126</v>
      </c>
      <c r="Y4" s="37" t="s">
        <v>4</v>
      </c>
      <c r="Z4" s="111"/>
      <c r="AE4" s="161">
        <f ca="1">NOW()</f>
        <v>39915.808518171296</v>
      </c>
      <c r="AG4" s="155"/>
      <c r="AH4" s="160">
        <f ca="1">NOW()</f>
        <v>39915.808518171296</v>
      </c>
      <c r="AN4" s="109"/>
      <c r="AP4" s="33"/>
    </row>
    <row r="5" spans="1:42" ht="17.25">
      <c r="A5" s="37" t="s">
        <v>134</v>
      </c>
      <c r="B5" s="37" t="s">
        <v>103</v>
      </c>
      <c r="C5" s="105" t="s">
        <v>9</v>
      </c>
      <c r="E5" s="105" t="s">
        <v>10</v>
      </c>
      <c r="F5" s="99" t="s">
        <v>11</v>
      </c>
      <c r="G5" s="99" t="s">
        <v>12</v>
      </c>
      <c r="I5" s="37" t="s">
        <v>104</v>
      </c>
      <c r="K5" s="37" t="s">
        <v>105</v>
      </c>
      <c r="N5" s="33" t="str">
        <f>A5</f>
        <v>3000m</v>
      </c>
      <c r="O5" s="37" t="s">
        <v>104</v>
      </c>
      <c r="P5" s="37" t="s">
        <v>9</v>
      </c>
      <c r="Q5" s="37" t="s">
        <v>105</v>
      </c>
      <c r="T5" s="37" t="s">
        <v>106</v>
      </c>
      <c r="V5" s="37" t="s">
        <v>107</v>
      </c>
      <c r="Z5" s="111"/>
      <c r="AA5" s="37" t="str">
        <f>A5</f>
        <v>3000m</v>
      </c>
      <c r="AB5" s="37" t="s">
        <v>104</v>
      </c>
      <c r="AD5" s="105" t="s">
        <v>9</v>
      </c>
      <c r="AE5" s="105" t="s">
        <v>10</v>
      </c>
      <c r="AF5" s="99" t="s">
        <v>11</v>
      </c>
      <c r="AG5" s="99"/>
      <c r="AI5" s="113"/>
      <c r="AN5" s="109"/>
      <c r="AP5" s="130"/>
    </row>
    <row r="6" spans="3:42" ht="17.25">
      <c r="C6" s="105"/>
      <c r="H6" s="57"/>
      <c r="K6" s="64"/>
      <c r="N6" s="33"/>
      <c r="Q6" s="102">
        <v>9160</v>
      </c>
      <c r="Z6" s="111"/>
      <c r="AD6" s="105"/>
      <c r="AE6" s="105"/>
      <c r="AF6" s="99"/>
      <c r="AG6" s="99"/>
      <c r="AI6" s="113"/>
      <c r="AN6" s="109"/>
      <c r="AP6" s="33"/>
    </row>
    <row r="7" spans="3:42" ht="17.25">
      <c r="C7" s="37" t="s">
        <v>109</v>
      </c>
      <c r="E7" s="37" t="s">
        <v>218</v>
      </c>
      <c r="F7" s="37">
        <v>37</v>
      </c>
      <c r="G7" s="37" t="s">
        <v>219</v>
      </c>
      <c r="H7" s="57" t="s">
        <v>216</v>
      </c>
      <c r="K7" s="64">
        <f>Q7</f>
        <v>9007</v>
      </c>
      <c r="N7" s="33"/>
      <c r="Q7" s="102">
        <v>9007</v>
      </c>
      <c r="V7" s="21" t="b">
        <f>AND(Q7&gt;0,NOT(T7))</f>
        <v>1</v>
      </c>
      <c r="W7" s="37">
        <f>IF(Q7=0,99999,IF(T7="0",Q7,99999))</f>
        <v>9007</v>
      </c>
      <c r="Z7" s="111"/>
      <c r="AA7" s="37" t="str">
        <f>AA5</f>
        <v>3000m</v>
      </c>
      <c r="AC7" s="37" t="str">
        <f>C7</f>
        <v>大会記録</v>
      </c>
      <c r="AD7" s="21"/>
      <c r="AE7" s="37" t="str">
        <f>E7</f>
        <v>榊　秀雄</v>
      </c>
      <c r="AF7" s="37">
        <f>F7</f>
        <v>37</v>
      </c>
      <c r="AG7" s="37" t="str">
        <f>G7</f>
        <v>関西</v>
      </c>
      <c r="AH7" s="64">
        <f>Q7</f>
        <v>9007</v>
      </c>
      <c r="AI7" s="105"/>
      <c r="AJ7" s="105" t="str">
        <f>H7</f>
        <v>平成17年 第16回</v>
      </c>
      <c r="AN7" s="109"/>
      <c r="AP7" s="33"/>
    </row>
    <row r="8" spans="4:42" ht="17.25">
      <c r="D8" s="103"/>
      <c r="H8" s="57"/>
      <c r="K8" s="64"/>
      <c r="N8" s="33"/>
      <c r="Z8" s="111"/>
      <c r="AA8" s="37" t="str">
        <f>A9</f>
        <v>30 才以上</v>
      </c>
      <c r="AD8" s="21"/>
      <c r="AI8" s="105"/>
      <c r="AN8" s="109"/>
      <c r="AP8" s="33"/>
    </row>
    <row r="9" spans="1:42" ht="17.25">
      <c r="A9" s="37" t="s">
        <v>123</v>
      </c>
      <c r="E9" s="37" t="s">
        <v>59</v>
      </c>
      <c r="F9" s="37" t="s">
        <v>59</v>
      </c>
      <c r="G9" s="37" t="s">
        <v>59</v>
      </c>
      <c r="N9" s="33" t="str">
        <f>A9</f>
        <v>30 才以上</v>
      </c>
      <c r="Z9" s="116"/>
      <c r="AD9" s="105"/>
      <c r="AE9" s="105"/>
      <c r="AF9" s="99"/>
      <c r="AG9" s="99" t="s">
        <v>12</v>
      </c>
      <c r="AH9" s="37" t="s">
        <v>105</v>
      </c>
      <c r="AI9" s="113"/>
      <c r="AJ9" s="37" t="s">
        <v>89</v>
      </c>
      <c r="AM9" s="37" t="s">
        <v>89</v>
      </c>
      <c r="AN9" s="109"/>
      <c r="AP9" s="33"/>
    </row>
    <row r="10" spans="2:42" ht="17.25">
      <c r="B10" s="37">
        <v>1</v>
      </c>
      <c r="C10" s="102">
        <v>126</v>
      </c>
      <c r="D10" s="103"/>
      <c r="E10" s="37" t="str">
        <f>VLOOKUP(C10,'入力'!$B$13:$E$148,2,FALSE)</f>
        <v>松本　幸靖</v>
      </c>
      <c r="F10" s="37">
        <f>VLOOKUP(C10,'入力'!$B$13:$E$148,3,FALSE)</f>
        <v>48</v>
      </c>
      <c r="G10" s="37" t="str">
        <f>VLOOKUP(C10,'入力'!$B$13:$E$148,4,FALSE)</f>
        <v>中部</v>
      </c>
      <c r="I10" s="65"/>
      <c r="K10" s="65" t="s">
        <v>130</v>
      </c>
      <c r="L10" s="136">
        <f>VLOOKUP(C10,'入力'!$B$13:$F$148,5,FALSE)</f>
        <v>0</v>
      </c>
      <c r="N10" s="33"/>
      <c r="O10" s="37">
        <v>1</v>
      </c>
      <c r="P10" s="100">
        <v>520</v>
      </c>
      <c r="Q10" s="100">
        <v>9471</v>
      </c>
      <c r="R10" s="21"/>
      <c r="S10" s="21"/>
      <c r="T10" s="21">
        <f aca="true" t="shared" si="0" ref="T10:T29">VLOOKUP(P10,$C$9:$G$29,2,FALSE)</f>
        <v>0</v>
      </c>
      <c r="U10" s="21"/>
      <c r="V10" s="21" t="b">
        <f>AND(Q10&gt;0,NOT(T10))</f>
        <v>1</v>
      </c>
      <c r="W10" s="37">
        <f aca="true" t="shared" si="1" ref="W10:W29">IF(Q10=0,99999,IF(T10="0",Q10,99999))</f>
        <v>9471</v>
      </c>
      <c r="X10" s="37">
        <f>1000-TRUNC((10000-Q10)/10)</f>
        <v>948</v>
      </c>
      <c r="Y10" s="37">
        <f>VLOOKUP(AF10,'入力'!$D$3:$E$9,2)</f>
        <v>2</v>
      </c>
      <c r="Z10" s="33"/>
      <c r="AB10" s="37">
        <f>IF(V10=1,RANK(W10,$W$10:$W$29,1)," ")</f>
        <v>1</v>
      </c>
      <c r="AC10" s="37" t="str">
        <f aca="true" t="shared" si="2" ref="AC10:AC29">IF(T10=0," ","ｵｰﾌﾟﾝ")</f>
        <v> </v>
      </c>
      <c r="AD10" s="37">
        <f aca="true" t="shared" si="3" ref="AD10:AD29">P10</f>
        <v>520</v>
      </c>
      <c r="AE10" s="37" t="str">
        <f aca="true" t="shared" si="4" ref="AE10:AE29">VLOOKUP(P10,$C$9:$G$29,3,FALSE)</f>
        <v>谷川　寛和</v>
      </c>
      <c r="AF10" s="37">
        <f aca="true" t="shared" si="5" ref="AF10:AF29">VLOOKUP(P10,$C$9:$G$29,4,FALSE)</f>
        <v>33</v>
      </c>
      <c r="AG10" s="37" t="str">
        <f aca="true" t="shared" si="6" ref="AG10:AG29">VLOOKUP(P10,$C$9:$G$29,5,FALSE)</f>
        <v>関西</v>
      </c>
      <c r="AH10" s="64">
        <f aca="true" t="shared" si="7" ref="AH10:AH29">Q10</f>
        <v>9471</v>
      </c>
      <c r="AI10" s="37" t="str">
        <f aca="true" t="shared" si="8" ref="AI10:AI29">IF(Q10&lt;Q$7,"新",IF(Q10=Q$7,"タイ"," "))</f>
        <v> </v>
      </c>
      <c r="AJ10" s="37">
        <f>VLOOKUP(AB10,'入力'!$B$151:$C$162,2)</f>
        <v>7</v>
      </c>
      <c r="AL10" s="37" t="s">
        <v>78</v>
      </c>
      <c r="AM10" s="118">
        <f>SUMIF($AG$10:$AG$29,$AL10,AJ$10:AJ$29)</f>
        <v>6</v>
      </c>
      <c r="AN10" s="118">
        <f>AM11</f>
        <v>8</v>
      </c>
      <c r="AO10" s="118">
        <f>AM12</f>
        <v>8</v>
      </c>
      <c r="AP10" s="33"/>
    </row>
    <row r="11" spans="2:42" ht="17.25">
      <c r="B11" s="37">
        <v>2</v>
      </c>
      <c r="C11" s="102">
        <v>129</v>
      </c>
      <c r="D11" s="103"/>
      <c r="E11" s="37" t="str">
        <f>VLOOKUP(C11,'入力'!$B$13:$E$148,2,FALSE)</f>
        <v>栗林　克也</v>
      </c>
      <c r="F11" s="37">
        <f>VLOOKUP(C11,'入力'!$B$13:$E$148,3,FALSE)</f>
        <v>31</v>
      </c>
      <c r="G11" s="37" t="str">
        <f>VLOOKUP(C11,'入力'!$B$13:$E$148,4,FALSE)</f>
        <v>中部</v>
      </c>
      <c r="I11" s="65"/>
      <c r="K11" s="65" t="s">
        <v>130</v>
      </c>
      <c r="L11" s="136">
        <f>VLOOKUP(C11,'入力'!$B$13:$F$148,5,FALSE)</f>
        <v>0</v>
      </c>
      <c r="N11" s="33"/>
      <c r="O11" s="37">
        <v>2</v>
      </c>
      <c r="P11" s="100">
        <v>207</v>
      </c>
      <c r="Q11" s="100">
        <v>9579</v>
      </c>
      <c r="R11" s="21"/>
      <c r="S11" s="21"/>
      <c r="T11" s="21">
        <f t="shared" si="0"/>
        <v>0</v>
      </c>
      <c r="U11" s="21"/>
      <c r="V11" s="21" t="b">
        <f aca="true" t="shared" si="9" ref="V11:V26">AND(Q11&gt;0,NOT(T11))</f>
        <v>1</v>
      </c>
      <c r="W11" s="37">
        <f t="shared" si="1"/>
        <v>9579</v>
      </c>
      <c r="Y11" s="37">
        <f>VLOOKUP(AF11,'入力'!$D$3:$E$9,2)</f>
        <v>2</v>
      </c>
      <c r="Z11" s="33"/>
      <c r="AB11" s="37">
        <f>IF(V11=1,RANK(W11,$W$10:$W$29,1)," ")</f>
        <v>2</v>
      </c>
      <c r="AC11" s="37" t="str">
        <f t="shared" si="2"/>
        <v> </v>
      </c>
      <c r="AD11" s="37">
        <f t="shared" si="3"/>
        <v>207</v>
      </c>
      <c r="AE11" s="37" t="str">
        <f t="shared" si="4"/>
        <v>川合　秀明</v>
      </c>
      <c r="AF11" s="37">
        <f t="shared" si="5"/>
        <v>32</v>
      </c>
      <c r="AG11" s="37" t="str">
        <f t="shared" si="6"/>
        <v>北陸</v>
      </c>
      <c r="AH11" s="64">
        <f t="shared" si="7"/>
        <v>9579</v>
      </c>
      <c r="AI11" s="37" t="str">
        <f t="shared" si="8"/>
        <v> </v>
      </c>
      <c r="AJ11" s="37">
        <f>VLOOKUP(AB11,'入力'!$B$151:$C$162,2)</f>
        <v>5</v>
      </c>
      <c r="AL11" s="37" t="s">
        <v>67</v>
      </c>
      <c r="AM11" s="118">
        <f>SUMIF($AG$10:$AG$29,$AL11,AJ$10:AJ$29)</f>
        <v>8</v>
      </c>
      <c r="AN11" s="109"/>
      <c r="AP11" s="33"/>
    </row>
    <row r="12" spans="2:42" ht="17.25">
      <c r="B12" s="37">
        <v>3</v>
      </c>
      <c r="C12" s="102">
        <v>204</v>
      </c>
      <c r="D12" s="103"/>
      <c r="E12" s="37" t="str">
        <f>VLOOKUP(C12,'入力'!$B$13:$E$148,2,FALSE)</f>
        <v>稲塚　昌樹</v>
      </c>
      <c r="F12" s="37">
        <f>VLOOKUP(C12,'入力'!$B$13:$E$148,3,FALSE)</f>
        <v>37</v>
      </c>
      <c r="G12" s="37" t="str">
        <f>VLOOKUP(C12,'入力'!$B$13:$E$148,4,FALSE)</f>
        <v>北陸</v>
      </c>
      <c r="I12" s="65"/>
      <c r="K12" s="65" t="s">
        <v>130</v>
      </c>
      <c r="L12" s="136">
        <f>VLOOKUP(C12,'入力'!$B$13:$F$148,5,FALSE)</f>
        <v>0</v>
      </c>
      <c r="N12" s="33"/>
      <c r="O12" s="37">
        <v>3</v>
      </c>
      <c r="P12" s="100">
        <v>129</v>
      </c>
      <c r="Q12" s="100">
        <v>10046</v>
      </c>
      <c r="R12" s="21"/>
      <c r="S12" s="21"/>
      <c r="T12" s="21">
        <f t="shared" si="0"/>
        <v>0</v>
      </c>
      <c r="U12" s="21"/>
      <c r="V12" s="21" t="b">
        <f t="shared" si="9"/>
        <v>1</v>
      </c>
      <c r="W12" s="37">
        <f t="shared" si="1"/>
        <v>10046</v>
      </c>
      <c r="Y12" s="37">
        <f>VLOOKUP(AF12,'入力'!$D$3:$E$9,2)</f>
        <v>2</v>
      </c>
      <c r="Z12" s="33"/>
      <c r="AB12" s="37">
        <f aca="true" t="shared" si="10" ref="AB12:AB29">IF(V12=1,RANK(W12,$W$10:$W$29,1)," ")</f>
        <v>3</v>
      </c>
      <c r="AC12" s="37" t="str">
        <f t="shared" si="2"/>
        <v> </v>
      </c>
      <c r="AD12" s="37">
        <f t="shared" si="3"/>
        <v>129</v>
      </c>
      <c r="AE12" s="37" t="str">
        <f t="shared" si="4"/>
        <v>栗林　克也</v>
      </c>
      <c r="AF12" s="37">
        <f t="shared" si="5"/>
        <v>31</v>
      </c>
      <c r="AG12" s="37" t="str">
        <f t="shared" si="6"/>
        <v>中部</v>
      </c>
      <c r="AH12" s="64">
        <f t="shared" si="7"/>
        <v>10046</v>
      </c>
      <c r="AI12" s="37" t="str">
        <f t="shared" si="8"/>
        <v> </v>
      </c>
      <c r="AJ12" s="37">
        <f>VLOOKUP(AB12,'入力'!$B$151:$C$162,2)</f>
        <v>4</v>
      </c>
      <c r="AL12" s="37" t="s">
        <v>61</v>
      </c>
      <c r="AM12" s="118">
        <f>SUMIF($AG$10:$AG$29,$AL12,AJ$10:AJ$29)</f>
        <v>8</v>
      </c>
      <c r="AN12" s="109"/>
      <c r="AP12" s="33"/>
    </row>
    <row r="13" spans="2:42" ht="17.25">
      <c r="B13" s="37">
        <v>4</v>
      </c>
      <c r="C13" s="102">
        <v>207</v>
      </c>
      <c r="D13" s="103"/>
      <c r="E13" s="37" t="str">
        <f>VLOOKUP(C13,'入力'!$B$13:$E$148,2,FALSE)</f>
        <v>川合　秀明</v>
      </c>
      <c r="F13" s="37">
        <f>VLOOKUP(C13,'入力'!$B$13:$E$148,3,FALSE)</f>
        <v>32</v>
      </c>
      <c r="G13" s="37" t="str">
        <f>VLOOKUP(C13,'入力'!$B$13:$E$148,4,FALSE)</f>
        <v>北陸</v>
      </c>
      <c r="I13" s="65"/>
      <c r="K13" s="65" t="s">
        <v>130</v>
      </c>
      <c r="L13" s="136">
        <f>VLOOKUP(C13,'入力'!$B$13:$F$148,5,FALSE)</f>
        <v>0</v>
      </c>
      <c r="N13" s="33"/>
      <c r="O13" s="37">
        <v>4</v>
      </c>
      <c r="P13" s="100">
        <v>204</v>
      </c>
      <c r="Q13" s="100">
        <v>10156</v>
      </c>
      <c r="R13" s="21"/>
      <c r="S13" s="21"/>
      <c r="T13" s="21">
        <f t="shared" si="0"/>
        <v>0</v>
      </c>
      <c r="U13" s="21"/>
      <c r="V13" s="21" t="b">
        <f t="shared" si="9"/>
        <v>1</v>
      </c>
      <c r="W13" s="37">
        <f t="shared" si="1"/>
        <v>10156</v>
      </c>
      <c r="Y13" s="37">
        <f>VLOOKUP(AF13,'入力'!$D$3:$E$9,2)</f>
        <v>2</v>
      </c>
      <c r="Z13" s="33"/>
      <c r="AB13" s="37">
        <f t="shared" si="10"/>
        <v>4</v>
      </c>
      <c r="AC13" s="37" t="str">
        <f t="shared" si="2"/>
        <v> </v>
      </c>
      <c r="AD13" s="37">
        <f t="shared" si="3"/>
        <v>204</v>
      </c>
      <c r="AE13" s="37" t="str">
        <f t="shared" si="4"/>
        <v>稲塚　昌樹</v>
      </c>
      <c r="AF13" s="37">
        <f t="shared" si="5"/>
        <v>37</v>
      </c>
      <c r="AG13" s="37" t="str">
        <f t="shared" si="6"/>
        <v>北陸</v>
      </c>
      <c r="AH13" s="64">
        <f t="shared" si="7"/>
        <v>10156</v>
      </c>
      <c r="AI13" s="37" t="str">
        <f t="shared" si="8"/>
        <v> </v>
      </c>
      <c r="AJ13" s="37">
        <f>VLOOKUP(AB13,'入力'!$B$151:$C$162,2)</f>
        <v>3</v>
      </c>
      <c r="AL13" s="37" t="s">
        <v>59</v>
      </c>
      <c r="AM13" s="118"/>
      <c r="AN13" s="109"/>
      <c r="AP13" s="33"/>
    </row>
    <row r="14" spans="2:42" ht="17.25">
      <c r="B14" s="37">
        <v>5</v>
      </c>
      <c r="C14" s="102">
        <v>216</v>
      </c>
      <c r="D14" s="103"/>
      <c r="E14" s="37" t="str">
        <f>VLOOKUP(C14,'入力'!$B$13:$E$148,2,FALSE)</f>
        <v>谷　健一</v>
      </c>
      <c r="F14" s="37">
        <f>VLOOKUP(C14,'入力'!$B$13:$E$148,3,FALSE)</f>
        <v>44</v>
      </c>
      <c r="G14" s="37" t="str">
        <f>VLOOKUP(C14,'入力'!$B$13:$E$148,4,FALSE)</f>
        <v>北陸</v>
      </c>
      <c r="I14" s="65"/>
      <c r="K14" s="65" t="s">
        <v>130</v>
      </c>
      <c r="L14" s="136">
        <f>VLOOKUP(C14,'入力'!$B$13:$F$148,5,FALSE)</f>
        <v>0</v>
      </c>
      <c r="N14" s="33"/>
      <c r="O14" s="37">
        <v>5</v>
      </c>
      <c r="P14" s="100">
        <v>126</v>
      </c>
      <c r="Q14" s="100">
        <v>10479</v>
      </c>
      <c r="R14" s="21"/>
      <c r="S14" s="21"/>
      <c r="T14" s="21">
        <f t="shared" si="0"/>
        <v>0</v>
      </c>
      <c r="U14" s="21"/>
      <c r="V14" s="21" t="b">
        <f t="shared" si="9"/>
        <v>1</v>
      </c>
      <c r="W14" s="37">
        <f t="shared" si="1"/>
        <v>10479</v>
      </c>
      <c r="Y14" s="37">
        <f>VLOOKUP(AF14,'入力'!$D$3:$E$9,2)</f>
        <v>4</v>
      </c>
      <c r="Z14" s="33"/>
      <c r="AB14" s="37">
        <f t="shared" si="10"/>
        <v>5</v>
      </c>
      <c r="AC14" s="37" t="str">
        <f t="shared" si="2"/>
        <v> </v>
      </c>
      <c r="AD14" s="37">
        <f t="shared" si="3"/>
        <v>126</v>
      </c>
      <c r="AE14" s="37" t="str">
        <f t="shared" si="4"/>
        <v>松本　幸靖</v>
      </c>
      <c r="AF14" s="37">
        <f t="shared" si="5"/>
        <v>48</v>
      </c>
      <c r="AG14" s="37" t="str">
        <f t="shared" si="6"/>
        <v>中部</v>
      </c>
      <c r="AH14" s="64">
        <f t="shared" si="7"/>
        <v>10479</v>
      </c>
      <c r="AI14" s="37" t="str">
        <f t="shared" si="8"/>
        <v> </v>
      </c>
      <c r="AJ14" s="37">
        <f>VLOOKUP(AB14,'入力'!$B$151:$C$162,2)</f>
        <v>2</v>
      </c>
      <c r="AM14" s="118"/>
      <c r="AN14" s="109"/>
      <c r="AP14" s="33"/>
    </row>
    <row r="15" spans="2:42" ht="17.25">
      <c r="B15" s="37">
        <v>6</v>
      </c>
      <c r="C15" s="184">
        <v>501</v>
      </c>
      <c r="D15" s="185"/>
      <c r="E15" s="186" t="str">
        <f>VLOOKUP(C15,'入力'!$B$13:$E$148,2,FALSE)</f>
        <v>筒井　勝治</v>
      </c>
      <c r="F15" s="186">
        <f>VLOOKUP(C15,'入力'!$B$13:$E$148,3,FALSE)</f>
        <v>44</v>
      </c>
      <c r="G15" s="186" t="str">
        <f>VLOOKUP(C15,'入力'!$B$13:$E$148,4,FALSE)</f>
        <v>関西</v>
      </c>
      <c r="I15" s="65"/>
      <c r="K15" s="65" t="s">
        <v>130</v>
      </c>
      <c r="L15" s="136">
        <f>VLOOKUP(C15,'入力'!$B$13:$F$148,5,FALSE)</f>
        <v>0</v>
      </c>
      <c r="N15" s="33"/>
      <c r="O15" s="37">
        <v>6</v>
      </c>
      <c r="P15" s="100">
        <v>502</v>
      </c>
      <c r="Q15" s="100">
        <v>10483</v>
      </c>
      <c r="R15" s="21"/>
      <c r="S15" s="21"/>
      <c r="T15" s="21">
        <f t="shared" si="0"/>
        <v>0</v>
      </c>
      <c r="U15" s="21"/>
      <c r="V15" s="21" t="b">
        <f t="shared" si="9"/>
        <v>1</v>
      </c>
      <c r="W15" s="37">
        <f t="shared" si="1"/>
        <v>10483</v>
      </c>
      <c r="Y15" s="37">
        <f>VLOOKUP(AF15,'入力'!$D$3:$E$9,2)</f>
        <v>4</v>
      </c>
      <c r="Z15" s="33"/>
      <c r="AB15" s="37">
        <f t="shared" si="10"/>
        <v>6</v>
      </c>
      <c r="AC15" s="37" t="str">
        <f t="shared" si="2"/>
        <v> </v>
      </c>
      <c r="AD15" s="37">
        <f t="shared" si="3"/>
        <v>502</v>
      </c>
      <c r="AE15" s="37" t="str">
        <f t="shared" si="4"/>
        <v>河原　正治</v>
      </c>
      <c r="AF15" s="37">
        <f t="shared" si="5"/>
        <v>45</v>
      </c>
      <c r="AG15" s="37" t="str">
        <f t="shared" si="6"/>
        <v>関西</v>
      </c>
      <c r="AH15" s="64">
        <f t="shared" si="7"/>
        <v>10483</v>
      </c>
      <c r="AI15" s="37" t="str">
        <f t="shared" si="8"/>
        <v> </v>
      </c>
      <c r="AJ15" s="37">
        <f>VLOOKUP(AB15,'入力'!$B$151:$C$162,2)</f>
        <v>1</v>
      </c>
      <c r="AM15" s="118"/>
      <c r="AP15" s="33"/>
    </row>
    <row r="16" spans="2:42" ht="17.25">
      <c r="B16" s="37">
        <v>7</v>
      </c>
      <c r="C16" s="102">
        <v>520</v>
      </c>
      <c r="D16" s="103"/>
      <c r="E16" s="37" t="str">
        <f>VLOOKUP(C16,'入力'!$B$13:$E$148,2,FALSE)</f>
        <v>谷川　寛和</v>
      </c>
      <c r="F16" s="37">
        <f>VLOOKUP(C16,'入力'!$B$13:$E$148,3,FALSE)</f>
        <v>33</v>
      </c>
      <c r="G16" s="37" t="str">
        <f>VLOOKUP(C16,'入力'!$B$13:$E$148,4,FALSE)</f>
        <v>関西</v>
      </c>
      <c r="I16" s="65"/>
      <c r="K16" s="65" t="s">
        <v>130</v>
      </c>
      <c r="L16" s="136">
        <f>VLOOKUP(C16,'入力'!$B$13:$F$148,5,FALSE)</f>
        <v>0</v>
      </c>
      <c r="N16" s="33"/>
      <c r="O16" s="37">
        <v>7</v>
      </c>
      <c r="P16" s="100">
        <v>216</v>
      </c>
      <c r="Q16" s="100">
        <v>11354</v>
      </c>
      <c r="R16" s="21"/>
      <c r="S16" s="21"/>
      <c r="T16" s="21">
        <f t="shared" si="0"/>
        <v>0</v>
      </c>
      <c r="U16" s="21"/>
      <c r="V16" s="21" t="b">
        <f t="shared" si="9"/>
        <v>1</v>
      </c>
      <c r="W16" s="37">
        <f t="shared" si="1"/>
        <v>11354</v>
      </c>
      <c r="Y16" s="37">
        <f>VLOOKUP(AF16,'入力'!$D$3:$E$9,2)</f>
        <v>3</v>
      </c>
      <c r="Z16" s="33"/>
      <c r="AB16" s="37">
        <f t="shared" si="10"/>
        <v>7</v>
      </c>
      <c r="AC16" s="37" t="str">
        <f t="shared" si="2"/>
        <v> </v>
      </c>
      <c r="AD16" s="37">
        <f t="shared" si="3"/>
        <v>216</v>
      </c>
      <c r="AE16" s="37" t="str">
        <f t="shared" si="4"/>
        <v>谷　健一</v>
      </c>
      <c r="AF16" s="37">
        <f t="shared" si="5"/>
        <v>44</v>
      </c>
      <c r="AG16" s="37" t="str">
        <f t="shared" si="6"/>
        <v>北陸</v>
      </c>
      <c r="AH16" s="64">
        <f t="shared" si="7"/>
        <v>11354</v>
      </c>
      <c r="AI16" s="37" t="str">
        <f t="shared" si="8"/>
        <v> </v>
      </c>
      <c r="AJ16" s="37">
        <f>VLOOKUP(AB16,'入力'!$B$151:$C$162,2)</f>
      </c>
      <c r="AP16" s="33"/>
    </row>
    <row r="17" spans="2:42" ht="17.25">
      <c r="B17" s="37">
        <v>8</v>
      </c>
      <c r="C17" s="102">
        <v>502</v>
      </c>
      <c r="D17" s="103"/>
      <c r="E17" s="37" t="str">
        <f>VLOOKUP(C17,'入力'!$B$13:$E$148,2,FALSE)</f>
        <v>河原　正治</v>
      </c>
      <c r="F17" s="37">
        <f>VLOOKUP(C17,'入力'!$B$13:$E$148,3,FALSE)</f>
        <v>45</v>
      </c>
      <c r="G17" s="37" t="str">
        <f>VLOOKUP(C17,'入力'!$B$13:$E$148,4,FALSE)</f>
        <v>関西</v>
      </c>
      <c r="I17" s="65"/>
      <c r="K17" s="65" t="s">
        <v>130</v>
      </c>
      <c r="L17" s="136">
        <f>VLOOKUP(C17,'入力'!$B$13:$F$148,5,FALSE)</f>
        <v>0</v>
      </c>
      <c r="N17" s="33"/>
      <c r="O17" s="37">
        <v>8</v>
      </c>
      <c r="P17" s="100"/>
      <c r="Q17" s="100"/>
      <c r="R17" s="21"/>
      <c r="S17" s="21"/>
      <c r="T17" s="21">
        <f t="shared" si="0"/>
        <v>0</v>
      </c>
      <c r="U17" s="21"/>
      <c r="V17" s="21" t="b">
        <f t="shared" si="9"/>
        <v>0</v>
      </c>
      <c r="W17" s="37">
        <f t="shared" si="1"/>
        <v>99999</v>
      </c>
      <c r="Y17" s="37">
        <f>VLOOKUP(AF17,'入力'!$D$3:$E$9,2)</f>
        <v>8</v>
      </c>
      <c r="Z17" s="33"/>
      <c r="AB17" s="37" t="str">
        <f t="shared" si="10"/>
        <v> </v>
      </c>
      <c r="AC17" s="37" t="str">
        <f t="shared" si="2"/>
        <v> </v>
      </c>
      <c r="AD17" s="37">
        <f t="shared" si="3"/>
        <v>0</v>
      </c>
      <c r="AE17" s="37">
        <f t="shared" si="4"/>
      </c>
      <c r="AF17" s="37">
        <f t="shared" si="5"/>
      </c>
      <c r="AG17" s="37">
        <f t="shared" si="6"/>
      </c>
      <c r="AH17" s="64">
        <f t="shared" si="7"/>
        <v>0</v>
      </c>
      <c r="AI17" s="37" t="str">
        <f t="shared" si="8"/>
        <v>新</v>
      </c>
      <c r="AJ17" s="37">
        <f>VLOOKUP(AB17,'入力'!$B$151:$C$162,2)</f>
      </c>
      <c r="AP17" s="33"/>
    </row>
    <row r="18" spans="2:42" ht="17.25">
      <c r="B18" s="37">
        <v>9</v>
      </c>
      <c r="C18" s="102"/>
      <c r="D18" s="103"/>
      <c r="E18" s="37">
        <f>VLOOKUP(C18,'入力'!$B$13:$E$148,2,FALSE)</f>
      </c>
      <c r="F18" s="37">
        <f>VLOOKUP(C18,'入力'!$B$13:$E$148,3,FALSE)</f>
      </c>
      <c r="G18" s="37">
        <f>VLOOKUP(C18,'入力'!$B$13:$E$148,4,FALSE)</f>
      </c>
      <c r="I18" s="65"/>
      <c r="K18" s="65" t="s">
        <v>130</v>
      </c>
      <c r="L18" s="136">
        <f>VLOOKUP(C18,'入力'!$B$13:$F$148,5,FALSE)</f>
        <v>0</v>
      </c>
      <c r="N18" s="33"/>
      <c r="O18" s="37">
        <v>9</v>
      </c>
      <c r="P18" s="100"/>
      <c r="Q18" s="100"/>
      <c r="R18" s="21"/>
      <c r="S18" s="21"/>
      <c r="T18" s="21">
        <f t="shared" si="0"/>
        <v>0</v>
      </c>
      <c r="U18" s="21"/>
      <c r="V18" s="21" t="b">
        <f t="shared" si="9"/>
        <v>0</v>
      </c>
      <c r="W18" s="37">
        <f t="shared" si="1"/>
        <v>99999</v>
      </c>
      <c r="Y18" s="37">
        <f>VLOOKUP(AF18,'入力'!$D$3:$E$9,2)</f>
        <v>8</v>
      </c>
      <c r="Z18" s="33"/>
      <c r="AB18" s="37" t="str">
        <f t="shared" si="10"/>
        <v> </v>
      </c>
      <c r="AC18" s="37" t="str">
        <f t="shared" si="2"/>
        <v> </v>
      </c>
      <c r="AD18" s="37">
        <f t="shared" si="3"/>
        <v>0</v>
      </c>
      <c r="AE18" s="37">
        <f t="shared" si="4"/>
      </c>
      <c r="AF18" s="37">
        <f t="shared" si="5"/>
      </c>
      <c r="AG18" s="37">
        <f t="shared" si="6"/>
      </c>
      <c r="AH18" s="64">
        <f t="shared" si="7"/>
        <v>0</v>
      </c>
      <c r="AI18" s="37" t="str">
        <f t="shared" si="8"/>
        <v>新</v>
      </c>
      <c r="AJ18" s="37">
        <f>VLOOKUP(AB18,'入力'!$B$151:$C$162,2)</f>
      </c>
      <c r="AP18" s="33"/>
    </row>
    <row r="19" spans="2:42" ht="17.25">
      <c r="B19" s="37">
        <v>10</v>
      </c>
      <c r="C19" s="102"/>
      <c r="D19" s="103"/>
      <c r="E19" s="37">
        <f>VLOOKUP(C19,'入力'!$B$13:$E$148,2,FALSE)</f>
      </c>
      <c r="F19" s="37">
        <f>VLOOKUP(C19,'入力'!$B$13:$E$148,3,FALSE)</f>
      </c>
      <c r="G19" s="37">
        <f>VLOOKUP(C19,'入力'!$B$13:$E$148,4,FALSE)</f>
      </c>
      <c r="I19" s="65"/>
      <c r="K19" s="65" t="s">
        <v>130</v>
      </c>
      <c r="N19" s="33"/>
      <c r="O19" s="37">
        <v>10</v>
      </c>
      <c r="P19" s="100"/>
      <c r="Q19" s="100"/>
      <c r="R19" s="21"/>
      <c r="S19" s="21"/>
      <c r="T19" s="21">
        <f t="shared" si="0"/>
        <v>0</v>
      </c>
      <c r="U19" s="21"/>
      <c r="V19" s="21" t="b">
        <f t="shared" si="9"/>
        <v>0</v>
      </c>
      <c r="W19" s="37">
        <f t="shared" si="1"/>
        <v>99999</v>
      </c>
      <c r="Y19" s="37">
        <f>VLOOKUP(AF19,'入力'!$D$3:$E$9,2)</f>
        <v>8</v>
      </c>
      <c r="Z19" s="33"/>
      <c r="AB19" s="37" t="str">
        <f t="shared" si="10"/>
        <v> </v>
      </c>
      <c r="AC19" s="37" t="str">
        <f t="shared" si="2"/>
        <v> </v>
      </c>
      <c r="AD19" s="37">
        <f t="shared" si="3"/>
        <v>0</v>
      </c>
      <c r="AE19" s="37">
        <f t="shared" si="4"/>
      </c>
      <c r="AF19" s="37">
        <f t="shared" si="5"/>
      </c>
      <c r="AG19" s="37">
        <f t="shared" si="6"/>
      </c>
      <c r="AH19" s="64">
        <f t="shared" si="7"/>
        <v>0</v>
      </c>
      <c r="AI19" s="37" t="str">
        <f t="shared" si="8"/>
        <v>新</v>
      </c>
      <c r="AJ19" s="37">
        <f>VLOOKUP(AB19,'入力'!$B$151:$C$162,2)</f>
      </c>
      <c r="AP19" s="33"/>
    </row>
    <row r="20" spans="2:42" ht="17.25">
      <c r="B20" s="37">
        <v>11</v>
      </c>
      <c r="C20" s="102"/>
      <c r="D20" s="103"/>
      <c r="E20" s="37">
        <f>VLOOKUP(C20,'入力'!$B$13:$E$148,2,FALSE)</f>
      </c>
      <c r="F20" s="37">
        <f>VLOOKUP(C20,'入力'!$B$13:$E$148,3,FALSE)</f>
      </c>
      <c r="G20" s="37">
        <f>VLOOKUP(C20,'入力'!$B$13:$E$148,4,FALSE)</f>
      </c>
      <c r="I20" s="65"/>
      <c r="K20" s="65" t="s">
        <v>130</v>
      </c>
      <c r="N20" s="33"/>
      <c r="O20" s="37">
        <v>11</v>
      </c>
      <c r="P20" s="100"/>
      <c r="Q20" s="100"/>
      <c r="R20" s="21"/>
      <c r="S20" s="21"/>
      <c r="T20" s="21">
        <f t="shared" si="0"/>
        <v>0</v>
      </c>
      <c r="U20" s="21"/>
      <c r="V20" s="21" t="b">
        <f t="shared" si="9"/>
        <v>0</v>
      </c>
      <c r="W20" s="37">
        <f t="shared" si="1"/>
        <v>99999</v>
      </c>
      <c r="Y20" s="37">
        <f>VLOOKUP(AF20,'入力'!$D$3:$E$9,2)</f>
        <v>8</v>
      </c>
      <c r="Z20" s="33"/>
      <c r="AB20" s="37" t="str">
        <f t="shared" si="10"/>
        <v> </v>
      </c>
      <c r="AC20" s="37" t="str">
        <f t="shared" si="2"/>
        <v> </v>
      </c>
      <c r="AD20" s="37">
        <f t="shared" si="3"/>
        <v>0</v>
      </c>
      <c r="AE20" s="37">
        <f t="shared" si="4"/>
      </c>
      <c r="AF20" s="37">
        <f t="shared" si="5"/>
      </c>
      <c r="AG20" s="37">
        <f t="shared" si="6"/>
      </c>
      <c r="AH20" s="64">
        <f t="shared" si="7"/>
        <v>0</v>
      </c>
      <c r="AI20" s="37" t="str">
        <f t="shared" si="8"/>
        <v>新</v>
      </c>
      <c r="AJ20" s="37">
        <f>VLOOKUP(AB20,'入力'!$B$151:$C$162,2)</f>
      </c>
      <c r="AP20" s="33"/>
    </row>
    <row r="21" spans="2:42" ht="17.25">
      <c r="B21" s="37">
        <v>12</v>
      </c>
      <c r="C21" s="102"/>
      <c r="D21" s="103"/>
      <c r="E21" s="37">
        <f>VLOOKUP(C21,'入力'!$B$13:$E$148,2,FALSE)</f>
      </c>
      <c r="F21" s="37">
        <f>VLOOKUP(C21,'入力'!$B$13:$E$148,3,FALSE)</f>
      </c>
      <c r="G21" s="37">
        <f>VLOOKUP(C21,'入力'!$B$13:$E$148,4,FALSE)</f>
      </c>
      <c r="I21" s="65"/>
      <c r="K21" s="65" t="s">
        <v>130</v>
      </c>
      <c r="N21" s="33"/>
      <c r="O21" s="37">
        <v>12</v>
      </c>
      <c r="P21" s="100"/>
      <c r="Q21" s="100"/>
      <c r="R21" s="21"/>
      <c r="S21" s="21"/>
      <c r="T21" s="21">
        <f t="shared" si="0"/>
        <v>0</v>
      </c>
      <c r="U21" s="21"/>
      <c r="V21" s="21" t="b">
        <f t="shared" si="9"/>
        <v>0</v>
      </c>
      <c r="W21" s="37">
        <f t="shared" si="1"/>
        <v>99999</v>
      </c>
      <c r="Y21" s="37">
        <f>VLOOKUP(AF21,'入力'!$D$3:$E$9,2)</f>
        <v>8</v>
      </c>
      <c r="Z21" s="33"/>
      <c r="AB21" s="37" t="str">
        <f t="shared" si="10"/>
        <v> </v>
      </c>
      <c r="AC21" s="37" t="str">
        <f t="shared" si="2"/>
        <v> </v>
      </c>
      <c r="AD21" s="37">
        <f t="shared" si="3"/>
        <v>0</v>
      </c>
      <c r="AE21" s="37">
        <f t="shared" si="4"/>
      </c>
      <c r="AF21" s="37">
        <f t="shared" si="5"/>
      </c>
      <c r="AG21" s="37">
        <f t="shared" si="6"/>
      </c>
      <c r="AH21" s="64">
        <f t="shared" si="7"/>
        <v>0</v>
      </c>
      <c r="AI21" s="37" t="str">
        <f t="shared" si="8"/>
        <v>新</v>
      </c>
      <c r="AJ21" s="37">
        <f>VLOOKUP(AB21,'入力'!$B$151:$C$162,2)</f>
      </c>
      <c r="AP21" s="33"/>
    </row>
    <row r="22" spans="2:42" ht="17.25">
      <c r="B22" s="37">
        <v>13</v>
      </c>
      <c r="C22" s="102"/>
      <c r="D22" s="103"/>
      <c r="E22" s="37">
        <f>VLOOKUP(C22,'入力'!$B$13:$E$148,2,FALSE)</f>
      </c>
      <c r="F22" s="37">
        <f>VLOOKUP(C22,'入力'!$B$13:$E$148,3,FALSE)</f>
      </c>
      <c r="G22" s="37">
        <f>VLOOKUP(C22,'入力'!$B$13:$E$148,4,FALSE)</f>
      </c>
      <c r="I22" s="65"/>
      <c r="K22" s="65" t="s">
        <v>130</v>
      </c>
      <c r="N22" s="33"/>
      <c r="O22" s="37">
        <v>13</v>
      </c>
      <c r="P22" s="100"/>
      <c r="Q22" s="100"/>
      <c r="R22" s="21"/>
      <c r="S22" s="21"/>
      <c r="T22" s="21">
        <f t="shared" si="0"/>
        <v>0</v>
      </c>
      <c r="U22" s="21"/>
      <c r="V22" s="21" t="b">
        <f t="shared" si="9"/>
        <v>0</v>
      </c>
      <c r="W22" s="37">
        <f t="shared" si="1"/>
        <v>99999</v>
      </c>
      <c r="Y22" s="37">
        <f>VLOOKUP(AF22,'入力'!$D$3:$E$9,2)</f>
        <v>8</v>
      </c>
      <c r="Z22" s="33"/>
      <c r="AB22" s="37" t="str">
        <f t="shared" si="10"/>
        <v> </v>
      </c>
      <c r="AC22" s="37" t="str">
        <f t="shared" si="2"/>
        <v> </v>
      </c>
      <c r="AD22" s="37">
        <f t="shared" si="3"/>
        <v>0</v>
      </c>
      <c r="AE22" s="37">
        <f t="shared" si="4"/>
      </c>
      <c r="AF22" s="37">
        <f t="shared" si="5"/>
      </c>
      <c r="AG22" s="37">
        <f t="shared" si="6"/>
      </c>
      <c r="AH22" s="64">
        <f t="shared" si="7"/>
        <v>0</v>
      </c>
      <c r="AI22" s="37" t="str">
        <f t="shared" si="8"/>
        <v>新</v>
      </c>
      <c r="AJ22" s="37">
        <f>VLOOKUP(AB22,'入力'!$B$151:$C$162,2)</f>
      </c>
      <c r="AP22" s="33"/>
    </row>
    <row r="23" spans="2:42" ht="17.25">
      <c r="B23" s="37">
        <v>14</v>
      </c>
      <c r="C23" s="102"/>
      <c r="D23" s="103"/>
      <c r="E23" s="37">
        <f>VLOOKUP(C23,'入力'!$B$13:$E$148,2,FALSE)</f>
      </c>
      <c r="F23" s="37">
        <f>VLOOKUP(C23,'入力'!$B$13:$E$148,3,FALSE)</f>
      </c>
      <c r="G23" s="37">
        <f>VLOOKUP(C23,'入力'!$B$13:$E$148,4,FALSE)</f>
      </c>
      <c r="I23" s="65"/>
      <c r="K23" s="65" t="s">
        <v>130</v>
      </c>
      <c r="N23" s="33"/>
      <c r="O23" s="37">
        <v>14</v>
      </c>
      <c r="P23" s="100"/>
      <c r="Q23" s="100"/>
      <c r="R23" s="21"/>
      <c r="S23" s="21"/>
      <c r="T23" s="21">
        <f t="shared" si="0"/>
        <v>0</v>
      </c>
      <c r="U23" s="21"/>
      <c r="V23" s="21" t="b">
        <f t="shared" si="9"/>
        <v>0</v>
      </c>
      <c r="W23" s="37">
        <f t="shared" si="1"/>
        <v>99999</v>
      </c>
      <c r="Y23" s="37">
        <f>VLOOKUP(AF23,'入力'!$D$3:$E$9,2)</f>
        <v>8</v>
      </c>
      <c r="Z23" s="33"/>
      <c r="AB23" s="37" t="str">
        <f t="shared" si="10"/>
        <v> </v>
      </c>
      <c r="AC23" s="37" t="str">
        <f t="shared" si="2"/>
        <v> </v>
      </c>
      <c r="AD23" s="37">
        <f t="shared" si="3"/>
        <v>0</v>
      </c>
      <c r="AE23" s="37">
        <f t="shared" si="4"/>
      </c>
      <c r="AF23" s="37">
        <f t="shared" si="5"/>
      </c>
      <c r="AG23" s="37">
        <f t="shared" si="6"/>
      </c>
      <c r="AH23" s="64">
        <f t="shared" si="7"/>
        <v>0</v>
      </c>
      <c r="AI23" s="37" t="str">
        <f t="shared" si="8"/>
        <v>新</v>
      </c>
      <c r="AJ23" s="37">
        <f>VLOOKUP(AB23,'入力'!$B$151:$C$162,2)</f>
      </c>
      <c r="AP23" s="33"/>
    </row>
    <row r="24" spans="2:42" ht="17.25">
      <c r="B24" s="37">
        <v>15</v>
      </c>
      <c r="C24" s="102"/>
      <c r="D24" s="103"/>
      <c r="E24" s="37">
        <f>VLOOKUP(C24,'入力'!$B$13:$E$148,2,FALSE)</f>
      </c>
      <c r="F24" s="37">
        <f>VLOOKUP(C24,'入力'!$B$13:$E$148,3,FALSE)</f>
      </c>
      <c r="G24" s="37">
        <f>VLOOKUP(C24,'入力'!$B$13:$E$148,4,FALSE)</f>
      </c>
      <c r="I24" s="65"/>
      <c r="K24" s="65" t="s">
        <v>130</v>
      </c>
      <c r="N24" s="33"/>
      <c r="O24" s="37">
        <v>15</v>
      </c>
      <c r="P24" s="100"/>
      <c r="Q24" s="100"/>
      <c r="R24" s="21"/>
      <c r="S24" s="21"/>
      <c r="T24" s="21">
        <f t="shared" si="0"/>
        <v>0</v>
      </c>
      <c r="U24" s="21"/>
      <c r="V24" s="21" t="b">
        <f t="shared" si="9"/>
        <v>0</v>
      </c>
      <c r="W24" s="37">
        <f t="shared" si="1"/>
        <v>99999</v>
      </c>
      <c r="Y24" s="37">
        <f>VLOOKUP(AF24,'入力'!$D$3:$E$9,2)</f>
        <v>8</v>
      </c>
      <c r="Z24" s="33"/>
      <c r="AB24" s="37" t="str">
        <f t="shared" si="10"/>
        <v> </v>
      </c>
      <c r="AC24" s="37" t="str">
        <f t="shared" si="2"/>
        <v> </v>
      </c>
      <c r="AD24" s="37">
        <f t="shared" si="3"/>
        <v>0</v>
      </c>
      <c r="AE24" s="37">
        <f t="shared" si="4"/>
      </c>
      <c r="AF24" s="37">
        <f t="shared" si="5"/>
      </c>
      <c r="AG24" s="37">
        <f t="shared" si="6"/>
      </c>
      <c r="AH24" s="64">
        <f t="shared" si="7"/>
        <v>0</v>
      </c>
      <c r="AI24" s="37" t="str">
        <f t="shared" si="8"/>
        <v>新</v>
      </c>
      <c r="AJ24" s="37">
        <f>VLOOKUP(AB24,'入力'!$B$151:$C$162,2)</f>
      </c>
      <c r="AP24" s="33"/>
    </row>
    <row r="25" spans="2:42" ht="17.25">
      <c r="B25" s="37">
        <v>16</v>
      </c>
      <c r="C25" s="102"/>
      <c r="D25" s="103"/>
      <c r="E25" s="37">
        <f>VLOOKUP(C25,'入力'!$B$13:$E$148,2,FALSE)</f>
      </c>
      <c r="F25" s="37">
        <f>VLOOKUP(C25,'入力'!$B$13:$E$148,3,FALSE)</f>
      </c>
      <c r="G25" s="37">
        <f>VLOOKUP(C25,'入力'!$B$13:$E$148,4,FALSE)</f>
      </c>
      <c r="I25" s="65"/>
      <c r="K25" s="65" t="s">
        <v>130</v>
      </c>
      <c r="N25" s="33"/>
      <c r="O25" s="37">
        <v>16</v>
      </c>
      <c r="P25" s="100"/>
      <c r="Q25" s="100"/>
      <c r="R25" s="21"/>
      <c r="S25" s="21"/>
      <c r="T25" s="21">
        <f t="shared" si="0"/>
        <v>0</v>
      </c>
      <c r="U25" s="21"/>
      <c r="V25" s="21" t="b">
        <f t="shared" si="9"/>
        <v>0</v>
      </c>
      <c r="W25" s="37">
        <f t="shared" si="1"/>
        <v>99999</v>
      </c>
      <c r="Y25" s="37">
        <f>VLOOKUP(AF25,'入力'!$D$3:$E$9,2)</f>
        <v>8</v>
      </c>
      <c r="Z25" s="33"/>
      <c r="AB25" s="37" t="str">
        <f t="shared" si="10"/>
        <v> </v>
      </c>
      <c r="AC25" s="37" t="str">
        <f t="shared" si="2"/>
        <v> </v>
      </c>
      <c r="AD25" s="37">
        <f t="shared" si="3"/>
        <v>0</v>
      </c>
      <c r="AE25" s="37">
        <f t="shared" si="4"/>
      </c>
      <c r="AF25" s="37">
        <f t="shared" si="5"/>
      </c>
      <c r="AG25" s="37">
        <f t="shared" si="6"/>
      </c>
      <c r="AH25" s="64">
        <f t="shared" si="7"/>
        <v>0</v>
      </c>
      <c r="AI25" s="37" t="str">
        <f t="shared" si="8"/>
        <v>新</v>
      </c>
      <c r="AJ25" s="37">
        <f>VLOOKUP(AB25,'入力'!$B$151:$C$162,2)</f>
      </c>
      <c r="AP25" s="33"/>
    </row>
    <row r="26" spans="2:42" ht="17.25">
      <c r="B26" s="37">
        <v>17</v>
      </c>
      <c r="C26" s="102"/>
      <c r="D26" s="103"/>
      <c r="E26" s="37">
        <f>VLOOKUP(C26,'入力'!$B$13:$E$148,2,FALSE)</f>
      </c>
      <c r="F26" s="37">
        <f>VLOOKUP(C26,'入力'!$B$13:$E$148,3,FALSE)</f>
      </c>
      <c r="G26" s="37">
        <f>VLOOKUP(C26,'入力'!$B$13:$E$148,4,FALSE)</f>
      </c>
      <c r="I26" s="65"/>
      <c r="K26" s="65" t="s">
        <v>130</v>
      </c>
      <c r="N26" s="33"/>
      <c r="O26" s="37">
        <v>17</v>
      </c>
      <c r="P26" s="100"/>
      <c r="Q26" s="100"/>
      <c r="R26" s="21"/>
      <c r="S26" s="21"/>
      <c r="T26" s="21">
        <f t="shared" si="0"/>
        <v>0</v>
      </c>
      <c r="U26" s="21"/>
      <c r="V26" s="21" t="b">
        <f t="shared" si="9"/>
        <v>0</v>
      </c>
      <c r="W26" s="37">
        <f t="shared" si="1"/>
        <v>99999</v>
      </c>
      <c r="Y26" s="37">
        <f>VLOOKUP(AF26,'入力'!$D$3:$E$9,2)</f>
        <v>8</v>
      </c>
      <c r="Z26" s="33"/>
      <c r="AB26" s="37" t="str">
        <f t="shared" si="10"/>
        <v> </v>
      </c>
      <c r="AC26" s="37" t="str">
        <f t="shared" si="2"/>
        <v> </v>
      </c>
      <c r="AD26" s="37">
        <f t="shared" si="3"/>
        <v>0</v>
      </c>
      <c r="AE26" s="37">
        <f t="shared" si="4"/>
      </c>
      <c r="AF26" s="37">
        <f t="shared" si="5"/>
      </c>
      <c r="AG26" s="37">
        <f t="shared" si="6"/>
      </c>
      <c r="AH26" s="64">
        <f t="shared" si="7"/>
        <v>0</v>
      </c>
      <c r="AI26" s="37" t="str">
        <f t="shared" si="8"/>
        <v>新</v>
      </c>
      <c r="AJ26" s="37">
        <f>VLOOKUP(AB26,'入力'!$B$151:$C$162,2)</f>
      </c>
      <c r="AP26" s="33"/>
    </row>
    <row r="27" spans="2:42" ht="17.25">
      <c r="B27" s="37">
        <v>18</v>
      </c>
      <c r="C27" s="102"/>
      <c r="D27" s="103"/>
      <c r="E27" s="37">
        <f>VLOOKUP(C27,'入力'!$B$13:$E$148,2,FALSE)</f>
      </c>
      <c r="F27" s="37">
        <f>VLOOKUP(C27,'入力'!$B$13:$E$148,3,FALSE)</f>
      </c>
      <c r="G27" s="37">
        <f>VLOOKUP(C27,'入力'!$B$13:$E$148,4,FALSE)</f>
      </c>
      <c r="I27" s="65"/>
      <c r="K27" s="65" t="s">
        <v>130</v>
      </c>
      <c r="N27" s="33"/>
      <c r="O27" s="37">
        <v>18</v>
      </c>
      <c r="P27" s="100"/>
      <c r="Q27" s="100"/>
      <c r="R27" s="21"/>
      <c r="S27" s="21"/>
      <c r="T27" s="21">
        <f t="shared" si="0"/>
        <v>0</v>
      </c>
      <c r="U27" s="21"/>
      <c r="V27" s="21" t="b">
        <f>AND(Q27&gt;0,NOT(T27))</f>
        <v>0</v>
      </c>
      <c r="W27" s="37">
        <f t="shared" si="1"/>
        <v>99999</v>
      </c>
      <c r="Y27" s="37">
        <f>VLOOKUP(AF27,'入力'!$D$3:$E$9,2)</f>
        <v>8</v>
      </c>
      <c r="Z27" s="33"/>
      <c r="AB27" s="37" t="str">
        <f t="shared" si="10"/>
        <v> </v>
      </c>
      <c r="AC27" s="37" t="str">
        <f t="shared" si="2"/>
        <v> </v>
      </c>
      <c r="AD27" s="37">
        <f t="shared" si="3"/>
        <v>0</v>
      </c>
      <c r="AE27" s="37">
        <f t="shared" si="4"/>
      </c>
      <c r="AF27" s="37">
        <f t="shared" si="5"/>
      </c>
      <c r="AG27" s="37">
        <f t="shared" si="6"/>
      </c>
      <c r="AH27" s="64">
        <f t="shared" si="7"/>
        <v>0</v>
      </c>
      <c r="AI27" s="37" t="str">
        <f t="shared" si="8"/>
        <v>新</v>
      </c>
      <c r="AJ27" s="37">
        <f>VLOOKUP(AB27,'入力'!$B$151:$C$162,2)</f>
      </c>
      <c r="AP27" s="33"/>
    </row>
    <row r="28" spans="2:42" ht="17.25">
      <c r="B28" s="37">
        <v>19</v>
      </c>
      <c r="C28" s="102"/>
      <c r="D28" s="103"/>
      <c r="E28" s="37">
        <f>VLOOKUP(C28,'入力'!$B$13:$E$148,2,FALSE)</f>
      </c>
      <c r="F28" s="37">
        <f>VLOOKUP(C28,'入力'!$B$13:$E$148,3,FALSE)</f>
      </c>
      <c r="G28" s="37">
        <f>VLOOKUP(C28,'入力'!$B$13:$E$148,4,FALSE)</f>
      </c>
      <c r="I28" s="65"/>
      <c r="K28" s="65" t="s">
        <v>130</v>
      </c>
      <c r="N28" s="33"/>
      <c r="O28" s="37">
        <v>19</v>
      </c>
      <c r="P28" s="100"/>
      <c r="Q28" s="100"/>
      <c r="R28" s="21"/>
      <c r="S28" s="21"/>
      <c r="T28" s="21">
        <f t="shared" si="0"/>
        <v>0</v>
      </c>
      <c r="U28" s="21"/>
      <c r="V28" s="21" t="b">
        <f>AND(Q28&gt;0,NOT(T28))</f>
        <v>0</v>
      </c>
      <c r="W28" s="37">
        <f t="shared" si="1"/>
        <v>99999</v>
      </c>
      <c r="Y28" s="37">
        <f>VLOOKUP(AF28,'入力'!$D$3:$E$9,2)</f>
        <v>8</v>
      </c>
      <c r="Z28" s="33"/>
      <c r="AB28" s="37" t="str">
        <f t="shared" si="10"/>
        <v> </v>
      </c>
      <c r="AC28" s="37" t="str">
        <f t="shared" si="2"/>
        <v> </v>
      </c>
      <c r="AD28" s="37">
        <f t="shared" si="3"/>
        <v>0</v>
      </c>
      <c r="AE28" s="37">
        <f t="shared" si="4"/>
      </c>
      <c r="AF28" s="37">
        <f t="shared" si="5"/>
      </c>
      <c r="AG28" s="37">
        <f t="shared" si="6"/>
      </c>
      <c r="AH28" s="64">
        <f t="shared" si="7"/>
        <v>0</v>
      </c>
      <c r="AI28" s="37" t="str">
        <f t="shared" si="8"/>
        <v>新</v>
      </c>
      <c r="AJ28" s="37">
        <f>VLOOKUP(AB28,'入力'!$B$151:$C$162,2)</f>
      </c>
      <c r="AP28" s="33"/>
    </row>
    <row r="29" spans="2:42" ht="17.25">
      <c r="B29" s="37">
        <v>20</v>
      </c>
      <c r="C29" s="102"/>
      <c r="D29" s="103"/>
      <c r="E29" s="37">
        <f>VLOOKUP(C29,'入力'!$B$13:$E$148,2,FALSE)</f>
      </c>
      <c r="F29" s="37">
        <f>VLOOKUP(C29,'入力'!$B$13:$E$148,3,FALSE)</f>
      </c>
      <c r="G29" s="37">
        <f>VLOOKUP(C29,'入力'!$B$13:$E$148,4,FALSE)</f>
      </c>
      <c r="I29" s="65"/>
      <c r="K29" s="65" t="s">
        <v>130</v>
      </c>
      <c r="N29" s="33"/>
      <c r="O29" s="37">
        <v>20</v>
      </c>
      <c r="P29" s="100"/>
      <c r="Q29" s="100"/>
      <c r="R29" s="21"/>
      <c r="S29" s="21"/>
      <c r="T29" s="21">
        <f t="shared" si="0"/>
        <v>0</v>
      </c>
      <c r="U29" s="21"/>
      <c r="V29" s="21" t="b">
        <f>AND(Q29&gt;0,NOT(T29))</f>
        <v>0</v>
      </c>
      <c r="W29" s="37">
        <f t="shared" si="1"/>
        <v>99999</v>
      </c>
      <c r="Y29" s="37">
        <f>VLOOKUP(AF29,'入力'!$D$3:$E$9,2)</f>
        <v>8</v>
      </c>
      <c r="Z29" s="33"/>
      <c r="AB29" s="37" t="str">
        <f t="shared" si="10"/>
        <v> </v>
      </c>
      <c r="AC29" s="37" t="str">
        <f t="shared" si="2"/>
        <v> </v>
      </c>
      <c r="AD29" s="37">
        <f t="shared" si="3"/>
        <v>0</v>
      </c>
      <c r="AE29" s="37">
        <f t="shared" si="4"/>
      </c>
      <c r="AF29" s="37">
        <f t="shared" si="5"/>
      </c>
      <c r="AG29" s="37">
        <f t="shared" si="6"/>
      </c>
      <c r="AH29" s="64">
        <f t="shared" si="7"/>
        <v>0</v>
      </c>
      <c r="AI29" s="37" t="str">
        <f t="shared" si="8"/>
        <v>新</v>
      </c>
      <c r="AJ29" s="37">
        <f>VLOOKUP(AB29,'入力'!$B$151:$C$162,2)</f>
      </c>
      <c r="AP29" s="130"/>
    </row>
    <row r="30" spans="14:42" ht="17.25">
      <c r="N30" s="33"/>
      <c r="P30" s="21"/>
      <c r="Q30" s="21"/>
      <c r="R30" s="21"/>
      <c r="S30" s="21"/>
      <c r="T30" s="21"/>
      <c r="U30" s="21"/>
      <c r="V30" s="21"/>
      <c r="Z30" s="33"/>
      <c r="AP30" s="130"/>
    </row>
    <row r="31" spans="14:26" ht="17.25">
      <c r="N31" s="33"/>
      <c r="P31" s="21"/>
      <c r="Q31" s="21"/>
      <c r="R31" s="21"/>
      <c r="S31" s="21"/>
      <c r="T31" s="21"/>
      <c r="U31" s="21"/>
      <c r="V31" s="21"/>
      <c r="Z31" s="33"/>
    </row>
    <row r="32" spans="3:36" ht="17.25">
      <c r="C32" s="37" t="s">
        <v>109</v>
      </c>
      <c r="E32" s="37" t="s">
        <v>290</v>
      </c>
      <c r="F32" s="37">
        <v>46</v>
      </c>
      <c r="G32" s="37" t="s">
        <v>67</v>
      </c>
      <c r="H32" s="57" t="s">
        <v>291</v>
      </c>
      <c r="K32" s="64">
        <f>Q32</f>
        <v>9412</v>
      </c>
      <c r="N32" s="33"/>
      <c r="P32" s="37" t="s">
        <v>109</v>
      </c>
      <c r="Q32" s="100">
        <v>9412</v>
      </c>
      <c r="T32" s="21"/>
      <c r="U32" s="21"/>
      <c r="V32" s="21" t="b">
        <f>AND(Q32&gt;0,NOT(T32))</f>
        <v>1</v>
      </c>
      <c r="W32" s="37">
        <f>IF(Q32=0,99999,IF(T32="0",Q32,99999))</f>
        <v>9412</v>
      </c>
      <c r="Z32" s="33"/>
      <c r="AA32" s="37" t="str">
        <f>A34</f>
        <v>45 才以上</v>
      </c>
      <c r="AC32" s="37" t="str">
        <f>C32</f>
        <v>大会記録</v>
      </c>
      <c r="AD32" s="21"/>
      <c r="AE32" s="37" t="str">
        <f>E32</f>
        <v>上松　勇次郎</v>
      </c>
      <c r="AF32" s="37">
        <f>F32</f>
        <v>46</v>
      </c>
      <c r="AG32" s="37" t="str">
        <f>G32</f>
        <v>北陸</v>
      </c>
      <c r="AH32" s="64">
        <f>Q32</f>
        <v>9412</v>
      </c>
      <c r="AI32" s="105"/>
      <c r="AJ32" s="105" t="str">
        <f>H32</f>
        <v>平成18年 第17回</v>
      </c>
    </row>
    <row r="33" spans="14:35" ht="17.25">
      <c r="N33" s="33"/>
      <c r="V33" s="21"/>
      <c r="Z33" s="33"/>
      <c r="AD33" s="21"/>
      <c r="AI33" s="105"/>
    </row>
    <row r="34" spans="1:42" ht="17.25">
      <c r="A34" s="37" t="s">
        <v>135</v>
      </c>
      <c r="E34" s="37" t="s">
        <v>59</v>
      </c>
      <c r="F34" s="37">
        <f>VLOOKUP(C34,'入力'!$B$13:$E$148,3,FALSE)</f>
      </c>
      <c r="G34" s="37">
        <f>VLOOKUP(C34,'入力'!$B$13:$E$148,4,FALSE)</f>
      </c>
      <c r="N34" s="33" t="str">
        <f>A34</f>
        <v>45 才以上</v>
      </c>
      <c r="S34" s="21"/>
      <c r="T34" s="21"/>
      <c r="U34" s="21"/>
      <c r="V34" s="21"/>
      <c r="Z34" s="116"/>
      <c r="AD34" s="21"/>
      <c r="AE34" s="117"/>
      <c r="AG34" s="99" t="s">
        <v>12</v>
      </c>
      <c r="AI34" s="113"/>
      <c r="AJ34" s="37" t="s">
        <v>89</v>
      </c>
      <c r="AM34" s="37" t="s">
        <v>89</v>
      </c>
      <c r="AP34" s="130"/>
    </row>
    <row r="35" spans="2:41" ht="17.25">
      <c r="B35" s="37">
        <v>1</v>
      </c>
      <c r="C35" s="102">
        <v>122</v>
      </c>
      <c r="D35" s="103"/>
      <c r="E35" s="37" t="str">
        <f>VLOOKUP(C35,'入力'!$B$13:$E$148,2,FALSE)</f>
        <v>谷口　清和</v>
      </c>
      <c r="F35" s="37">
        <f>VLOOKUP(C35,'入力'!$B$13:$E$148,3,FALSE)</f>
        <v>52</v>
      </c>
      <c r="G35" s="37" t="str">
        <f>VLOOKUP(C35,'入力'!$B$13:$E$148,4,FALSE)</f>
        <v>中部</v>
      </c>
      <c r="I35" s="65"/>
      <c r="K35" s="65" t="s">
        <v>130</v>
      </c>
      <c r="L35" s="136">
        <f>VLOOKUP(C35,'入力'!$B$13:$F$148,5,FALSE)</f>
        <v>0</v>
      </c>
      <c r="N35" s="33"/>
      <c r="O35" s="37">
        <v>1</v>
      </c>
      <c r="P35" s="100">
        <v>201</v>
      </c>
      <c r="Q35" s="100">
        <v>10076</v>
      </c>
      <c r="R35" s="21"/>
      <c r="S35" s="21"/>
      <c r="T35" s="21">
        <f aca="true" t="shared" si="11" ref="T35:T43">VLOOKUP(P35,$C$34:$G$43,2,FALSE)</f>
        <v>0</v>
      </c>
      <c r="U35" s="21"/>
      <c r="V35" s="21" t="b">
        <f aca="true" t="shared" si="12" ref="V35:V43">AND(Q35&gt;0,NOT(T35))</f>
        <v>1</v>
      </c>
      <c r="W35" s="37">
        <f aca="true" t="shared" si="13" ref="W35:W43">IF(Q35=0,99999,IF(T35="0",Q35,99999))</f>
        <v>10076</v>
      </c>
      <c r="Y35" s="37">
        <f>VLOOKUP(AF35,'入力'!$D$3:$E$9,2)</f>
        <v>4</v>
      </c>
      <c r="Z35" s="33"/>
      <c r="AB35" s="37">
        <f aca="true" t="shared" si="14" ref="AB35:AB43">IF(V35=1,RANK(W35,$W$35:$W$43,1)," ")</f>
        <v>1</v>
      </c>
      <c r="AC35" s="37" t="str">
        <f aca="true" t="shared" si="15" ref="AC35:AC43">IF(T35=0," ","ｵｰﾌﾟﾝ")</f>
        <v> </v>
      </c>
      <c r="AD35" s="37">
        <f aca="true" t="shared" si="16" ref="AD35:AD43">P35</f>
        <v>201</v>
      </c>
      <c r="AE35" s="37" t="str">
        <f aca="true" t="shared" si="17" ref="AE35:AE43">VLOOKUP(P35,$C$34:$G$43,3,FALSE)</f>
        <v>堂谷　芳範</v>
      </c>
      <c r="AF35" s="37">
        <f aca="true" t="shared" si="18" ref="AF35:AF43">VLOOKUP(P35,$C$34:$G$43,4,FALSE)</f>
        <v>52</v>
      </c>
      <c r="AG35" s="37" t="str">
        <f aca="true" t="shared" si="19" ref="AG35:AG43">VLOOKUP(P35,$C$34:$G$43,5,FALSE)</f>
        <v>北陸</v>
      </c>
      <c r="AH35" s="64">
        <f aca="true" t="shared" si="20" ref="AH35:AH43">Q35</f>
        <v>10076</v>
      </c>
      <c r="AI35" s="37" t="str">
        <f aca="true" t="shared" si="21" ref="AI35:AI43">IF(Q35&lt;Q$32,"新",IF(Q35=Q$32,"タイ"," "))</f>
        <v> </v>
      </c>
      <c r="AJ35" s="37">
        <f>VLOOKUP(AB35,'入力'!$B$151:$C$162,2)</f>
        <v>7</v>
      </c>
      <c r="AL35" s="37" t="s">
        <v>78</v>
      </c>
      <c r="AM35" s="118">
        <f>SUMIF($AG$35:$AG$43,$AL35,AJ$35:AJ$43)</f>
        <v>8</v>
      </c>
      <c r="AN35" s="118">
        <f>AM36</f>
        <v>7</v>
      </c>
      <c r="AO35" s="118">
        <f>AM37</f>
        <v>7</v>
      </c>
    </row>
    <row r="36" spans="2:39" ht="17.25">
      <c r="B36" s="37">
        <v>2</v>
      </c>
      <c r="C36" s="102">
        <v>123</v>
      </c>
      <c r="D36" s="103"/>
      <c r="E36" s="37" t="str">
        <f>VLOOKUP(C36,'入力'!$B$13:$E$148,2,FALSE)</f>
        <v>吉田　裕之</v>
      </c>
      <c r="F36" s="37">
        <f>VLOOKUP(C36,'入力'!$B$13:$E$148,3,FALSE)</f>
        <v>52</v>
      </c>
      <c r="G36" s="37" t="str">
        <f>VLOOKUP(C36,'入力'!$B$13:$E$148,4,FALSE)</f>
        <v>中部</v>
      </c>
      <c r="I36" s="65"/>
      <c r="K36" s="65" t="s">
        <v>130</v>
      </c>
      <c r="L36" s="136">
        <f>VLOOKUP(C36,'入力'!$B$13:$F$148,5,FALSE)</f>
        <v>0</v>
      </c>
      <c r="N36" s="33"/>
      <c r="O36" s="37">
        <v>2</v>
      </c>
      <c r="P36" s="100">
        <v>504</v>
      </c>
      <c r="Q36" s="100">
        <v>10126</v>
      </c>
      <c r="R36" s="21"/>
      <c r="S36" s="21"/>
      <c r="T36" s="21">
        <f t="shared" si="11"/>
        <v>0</v>
      </c>
      <c r="U36" s="21"/>
      <c r="V36" s="21" t="b">
        <f t="shared" si="12"/>
        <v>1</v>
      </c>
      <c r="W36" s="37">
        <f t="shared" si="13"/>
        <v>10126</v>
      </c>
      <c r="Y36" s="37">
        <f>VLOOKUP(AF36,'入力'!$D$3:$E$9,2)</f>
        <v>4</v>
      </c>
      <c r="Z36" s="33"/>
      <c r="AB36" s="37">
        <f t="shared" si="14"/>
        <v>2</v>
      </c>
      <c r="AC36" s="37" t="str">
        <f t="shared" si="15"/>
        <v> </v>
      </c>
      <c r="AD36" s="37">
        <f t="shared" si="16"/>
        <v>504</v>
      </c>
      <c r="AE36" s="37" t="str">
        <f t="shared" si="17"/>
        <v>上松　勇次郎</v>
      </c>
      <c r="AF36" s="37">
        <f t="shared" si="18"/>
        <v>49</v>
      </c>
      <c r="AG36" s="37" t="str">
        <f t="shared" si="19"/>
        <v>関西</v>
      </c>
      <c r="AH36" s="64">
        <f t="shared" si="20"/>
        <v>10126</v>
      </c>
      <c r="AI36" s="37" t="str">
        <f t="shared" si="21"/>
        <v> </v>
      </c>
      <c r="AJ36" s="37">
        <f>VLOOKUP(AB36,'入力'!$B$151:$C$162,2)</f>
        <v>5</v>
      </c>
      <c r="AL36" s="37" t="s">
        <v>67</v>
      </c>
      <c r="AM36" s="118">
        <f>SUMIF($AG$35:$AG$43,$AL36,AJ$35:AJ$43)</f>
        <v>7</v>
      </c>
    </row>
    <row r="37" spans="2:40" ht="17.25">
      <c r="B37" s="37">
        <v>3</v>
      </c>
      <c r="C37" s="102">
        <v>125</v>
      </c>
      <c r="D37" s="103"/>
      <c r="E37" s="37" t="str">
        <f>VLOOKUP(C37,'入力'!$B$13:$E$148,2,FALSE)</f>
        <v>蓑　雅弘</v>
      </c>
      <c r="F37" s="37">
        <f>VLOOKUP(C37,'入力'!$B$13:$E$148,3,FALSE)</f>
        <v>50</v>
      </c>
      <c r="G37" s="37" t="str">
        <f>VLOOKUP(C37,'入力'!$B$13:$E$148,4,FALSE)</f>
        <v>中部</v>
      </c>
      <c r="I37" s="65"/>
      <c r="K37" s="65" t="s">
        <v>130</v>
      </c>
      <c r="L37" s="136">
        <f>VLOOKUP(C37,'入力'!$B$13:$F$148,5,FALSE)</f>
        <v>0</v>
      </c>
      <c r="N37" s="33"/>
      <c r="O37" s="37">
        <v>3</v>
      </c>
      <c r="P37" s="100">
        <v>122</v>
      </c>
      <c r="Q37" s="100">
        <v>10455</v>
      </c>
      <c r="R37" s="21"/>
      <c r="S37" s="21"/>
      <c r="T37" s="21">
        <f t="shared" si="11"/>
        <v>0</v>
      </c>
      <c r="U37" s="21"/>
      <c r="V37" s="21" t="b">
        <f t="shared" si="12"/>
        <v>1</v>
      </c>
      <c r="W37" s="37">
        <f t="shared" si="13"/>
        <v>10455</v>
      </c>
      <c r="Y37" s="37">
        <f>VLOOKUP(AF37,'入力'!$D$3:$E$9,2)</f>
        <v>4</v>
      </c>
      <c r="Z37" s="111"/>
      <c r="AB37" s="37">
        <f t="shared" si="14"/>
        <v>3</v>
      </c>
      <c r="AC37" s="37" t="str">
        <f t="shared" si="15"/>
        <v> </v>
      </c>
      <c r="AD37" s="37">
        <f t="shared" si="16"/>
        <v>122</v>
      </c>
      <c r="AE37" s="37" t="str">
        <f t="shared" si="17"/>
        <v>谷口　清和</v>
      </c>
      <c r="AF37" s="37">
        <f t="shared" si="18"/>
        <v>52</v>
      </c>
      <c r="AG37" s="37" t="str">
        <f t="shared" si="19"/>
        <v>中部</v>
      </c>
      <c r="AH37" s="64">
        <f t="shared" si="20"/>
        <v>10455</v>
      </c>
      <c r="AI37" s="37" t="str">
        <f t="shared" si="21"/>
        <v> </v>
      </c>
      <c r="AJ37" s="37">
        <f>VLOOKUP(AB37,'入力'!$B$151:$C$162,2)</f>
        <v>4</v>
      </c>
      <c r="AL37" s="37" t="s">
        <v>61</v>
      </c>
      <c r="AM37" s="118">
        <f>SUMIF($AG$35:$AG$43,$AL37,AJ$35:AJ$43)</f>
        <v>7</v>
      </c>
      <c r="AN37" s="109"/>
    </row>
    <row r="38" spans="2:40" ht="17.25">
      <c r="B38" s="37">
        <v>4</v>
      </c>
      <c r="C38" s="102">
        <v>201</v>
      </c>
      <c r="D38" s="103"/>
      <c r="E38" s="37" t="str">
        <f>VLOOKUP(C38,'入力'!$B$13:$E$148,2,FALSE)</f>
        <v>堂谷　芳範</v>
      </c>
      <c r="F38" s="37">
        <f>VLOOKUP(C38,'入力'!$B$13:$E$148,3,FALSE)</f>
        <v>52</v>
      </c>
      <c r="G38" s="37" t="str">
        <f>VLOOKUP(C38,'入力'!$B$13:$E$148,4,FALSE)</f>
        <v>北陸</v>
      </c>
      <c r="I38" s="65"/>
      <c r="K38" s="65" t="s">
        <v>130</v>
      </c>
      <c r="L38" s="136">
        <f>VLOOKUP(C38,'入力'!$B$13:$F$148,5,FALSE)</f>
        <v>0</v>
      </c>
      <c r="N38" s="33"/>
      <c r="O38" s="37">
        <v>4</v>
      </c>
      <c r="P38" s="100">
        <v>125</v>
      </c>
      <c r="Q38" s="100">
        <v>10508</v>
      </c>
      <c r="R38" s="21"/>
      <c r="S38" s="21"/>
      <c r="T38" s="21">
        <f t="shared" si="11"/>
        <v>0</v>
      </c>
      <c r="U38" s="21"/>
      <c r="V38" s="21" t="b">
        <f t="shared" si="12"/>
        <v>1</v>
      </c>
      <c r="W38" s="37">
        <f t="shared" si="13"/>
        <v>10508</v>
      </c>
      <c r="Y38" s="37">
        <f>VLOOKUP(AF38,'入力'!$D$3:$E$9,2)</f>
        <v>4</v>
      </c>
      <c r="Z38" s="111"/>
      <c r="AB38" s="37">
        <f t="shared" si="14"/>
        <v>4</v>
      </c>
      <c r="AC38" s="37" t="str">
        <f t="shared" si="15"/>
        <v> </v>
      </c>
      <c r="AD38" s="37">
        <f t="shared" si="16"/>
        <v>125</v>
      </c>
      <c r="AE38" s="37" t="str">
        <f t="shared" si="17"/>
        <v>蓑　雅弘</v>
      </c>
      <c r="AF38" s="37">
        <f t="shared" si="18"/>
        <v>50</v>
      </c>
      <c r="AG38" s="37" t="str">
        <f t="shared" si="19"/>
        <v>中部</v>
      </c>
      <c r="AH38" s="64">
        <f t="shared" si="20"/>
        <v>10508</v>
      </c>
      <c r="AI38" s="37" t="str">
        <f t="shared" si="21"/>
        <v> </v>
      </c>
      <c r="AJ38" s="37">
        <f>VLOOKUP(AB38,'入力'!$B$151:$C$162,2)</f>
        <v>3</v>
      </c>
      <c r="AL38" s="37" t="s">
        <v>59</v>
      </c>
      <c r="AM38" s="118"/>
      <c r="AN38" s="109"/>
    </row>
    <row r="39" spans="2:40" ht="17.25">
      <c r="B39" s="37">
        <v>5</v>
      </c>
      <c r="C39" s="184">
        <v>502</v>
      </c>
      <c r="D39" s="185"/>
      <c r="E39" s="186" t="str">
        <f>VLOOKUP(C39,'入力'!$B$13:$E$148,2,FALSE)</f>
        <v>河原　正治</v>
      </c>
      <c r="F39" s="186">
        <f>VLOOKUP(C39,'入力'!$B$13:$E$148,3,FALSE)</f>
        <v>45</v>
      </c>
      <c r="G39" s="186" t="str">
        <f>VLOOKUP(C39,'入力'!$B$13:$E$148,4,FALSE)</f>
        <v>関西</v>
      </c>
      <c r="I39" s="65"/>
      <c r="K39" s="65" t="s">
        <v>130</v>
      </c>
      <c r="L39" s="136">
        <f>VLOOKUP(C39,'入力'!$B$13:$F$148,5,FALSE)</f>
        <v>0</v>
      </c>
      <c r="N39" s="33"/>
      <c r="O39" s="37">
        <v>5</v>
      </c>
      <c r="P39" s="100">
        <v>505</v>
      </c>
      <c r="Q39" s="100">
        <v>11392</v>
      </c>
      <c r="R39" s="21"/>
      <c r="S39" s="21"/>
      <c r="T39" s="21">
        <f t="shared" si="11"/>
        <v>0</v>
      </c>
      <c r="U39" s="21"/>
      <c r="V39" s="21" t="b">
        <f t="shared" si="12"/>
        <v>1</v>
      </c>
      <c r="W39" s="37">
        <f t="shared" si="13"/>
        <v>11392</v>
      </c>
      <c r="Y39" s="37">
        <f>VLOOKUP(AF39,'入力'!$D$3:$E$9,2)</f>
        <v>4</v>
      </c>
      <c r="Z39" s="111"/>
      <c r="AB39" s="37">
        <f t="shared" si="14"/>
        <v>5</v>
      </c>
      <c r="AC39" s="37" t="str">
        <f t="shared" si="15"/>
        <v> </v>
      </c>
      <c r="AD39" s="37">
        <f t="shared" si="16"/>
        <v>505</v>
      </c>
      <c r="AE39" s="37" t="str">
        <f t="shared" si="17"/>
        <v>大久保　利彦</v>
      </c>
      <c r="AF39" s="37">
        <f t="shared" si="18"/>
        <v>50</v>
      </c>
      <c r="AG39" s="37" t="str">
        <f t="shared" si="19"/>
        <v>関西</v>
      </c>
      <c r="AH39" s="64">
        <f t="shared" si="20"/>
        <v>11392</v>
      </c>
      <c r="AI39" s="37" t="str">
        <f t="shared" si="21"/>
        <v> </v>
      </c>
      <c r="AJ39" s="37">
        <f>VLOOKUP(AB39,'入力'!$B$151:$C$162,2)</f>
        <v>2</v>
      </c>
      <c r="AM39" s="118"/>
      <c r="AN39" s="109"/>
    </row>
    <row r="40" spans="2:40" ht="17.25">
      <c r="B40" s="37">
        <v>6</v>
      </c>
      <c r="C40" s="102">
        <v>504</v>
      </c>
      <c r="D40" s="103"/>
      <c r="E40" s="37" t="str">
        <f>VLOOKUP(C40,'入力'!$B$13:$E$148,2,FALSE)</f>
        <v>上松　勇次郎</v>
      </c>
      <c r="F40" s="37">
        <f>VLOOKUP(C40,'入力'!$B$13:$E$148,3,FALSE)</f>
        <v>49</v>
      </c>
      <c r="G40" s="37" t="str">
        <f>VLOOKUP(C40,'入力'!$B$13:$E$148,4,FALSE)</f>
        <v>関西</v>
      </c>
      <c r="I40" s="65"/>
      <c r="K40" s="65" t="s">
        <v>130</v>
      </c>
      <c r="L40" s="136">
        <f>VLOOKUP(C40,'入力'!$B$13:$F$148,5,FALSE)</f>
        <v>0</v>
      </c>
      <c r="N40" s="33"/>
      <c r="O40" s="37">
        <v>6</v>
      </c>
      <c r="P40" s="100">
        <v>123</v>
      </c>
      <c r="Q40" s="100">
        <v>11444</v>
      </c>
      <c r="R40" s="21"/>
      <c r="S40" s="21"/>
      <c r="T40" s="21">
        <f t="shared" si="11"/>
        <v>0</v>
      </c>
      <c r="U40" s="21"/>
      <c r="V40" s="21" t="b">
        <f t="shared" si="12"/>
        <v>1</v>
      </c>
      <c r="W40" s="37">
        <f t="shared" si="13"/>
        <v>11444</v>
      </c>
      <c r="Y40" s="37">
        <f>VLOOKUP(AF40,'入力'!$D$3:$E$9,2)</f>
        <v>4</v>
      </c>
      <c r="Z40" s="111"/>
      <c r="AB40" s="37">
        <f t="shared" si="14"/>
        <v>6</v>
      </c>
      <c r="AC40" s="37" t="str">
        <f t="shared" si="15"/>
        <v> </v>
      </c>
      <c r="AD40" s="37">
        <f t="shared" si="16"/>
        <v>123</v>
      </c>
      <c r="AE40" s="37" t="str">
        <f t="shared" si="17"/>
        <v>吉田　裕之</v>
      </c>
      <c r="AF40" s="37">
        <f t="shared" si="18"/>
        <v>52</v>
      </c>
      <c r="AG40" s="37" t="str">
        <f t="shared" si="19"/>
        <v>中部</v>
      </c>
      <c r="AH40" s="64">
        <f t="shared" si="20"/>
        <v>11444</v>
      </c>
      <c r="AI40" s="37" t="str">
        <f t="shared" si="21"/>
        <v> </v>
      </c>
      <c r="AJ40" s="37">
        <f>VLOOKUP(AB40,'入力'!$B$151:$C$162,2)</f>
        <v>1</v>
      </c>
      <c r="AM40" s="118"/>
      <c r="AN40" s="109"/>
    </row>
    <row r="41" spans="2:40" ht="17.25">
      <c r="B41" s="37">
        <v>7</v>
      </c>
      <c r="C41" s="102">
        <v>505</v>
      </c>
      <c r="D41" s="103"/>
      <c r="E41" s="37" t="str">
        <f>VLOOKUP(C41,'入力'!$B$13:$E$148,2,FALSE)</f>
        <v>大久保　利彦</v>
      </c>
      <c r="F41" s="37">
        <f>VLOOKUP(C41,'入力'!$B$13:$E$148,3,FALSE)</f>
        <v>50</v>
      </c>
      <c r="G41" s="37" t="str">
        <f>VLOOKUP(C41,'入力'!$B$13:$E$148,4,FALSE)</f>
        <v>関西</v>
      </c>
      <c r="I41" s="65"/>
      <c r="K41" s="65" t="s">
        <v>130</v>
      </c>
      <c r="L41" s="136">
        <f>VLOOKUP(C41,'入力'!$B$13:$F$148,5,FALSE)</f>
        <v>0</v>
      </c>
      <c r="N41" s="33"/>
      <c r="O41" s="37">
        <v>7</v>
      </c>
      <c r="P41" s="100"/>
      <c r="Q41" s="100"/>
      <c r="R41" s="21"/>
      <c r="S41" s="21"/>
      <c r="T41" s="21">
        <f t="shared" si="11"/>
        <v>0</v>
      </c>
      <c r="U41" s="21"/>
      <c r="V41" s="21" t="b">
        <f t="shared" si="12"/>
        <v>0</v>
      </c>
      <c r="W41" s="37">
        <f t="shared" si="13"/>
        <v>99999</v>
      </c>
      <c r="Y41" s="37">
        <f>VLOOKUP(AF41,'入力'!$D$3:$E$9,2)</f>
        <v>8</v>
      </c>
      <c r="Z41" s="111"/>
      <c r="AB41" s="37" t="str">
        <f t="shared" si="14"/>
        <v> </v>
      </c>
      <c r="AC41" s="37" t="str">
        <f t="shared" si="15"/>
        <v> </v>
      </c>
      <c r="AD41" s="37">
        <f t="shared" si="16"/>
        <v>0</v>
      </c>
      <c r="AE41" s="37">
        <f t="shared" si="17"/>
      </c>
      <c r="AF41" s="37">
        <f t="shared" si="18"/>
      </c>
      <c r="AG41" s="37">
        <f t="shared" si="19"/>
      </c>
      <c r="AH41" s="64">
        <f t="shared" si="20"/>
        <v>0</v>
      </c>
      <c r="AI41" s="37" t="str">
        <f t="shared" si="21"/>
        <v>新</v>
      </c>
      <c r="AJ41" s="37">
        <f>VLOOKUP(AB41,'入力'!$B$151:$C$162,2)</f>
      </c>
      <c r="AN41" s="109"/>
    </row>
    <row r="42" spans="2:40" ht="17.25">
      <c r="B42" s="37">
        <v>8</v>
      </c>
      <c r="C42" s="102"/>
      <c r="D42" s="103"/>
      <c r="E42" s="37">
        <f>VLOOKUP(C42,'入力'!$B$13:$E$148,2,FALSE)</f>
      </c>
      <c r="F42" s="37">
        <f>VLOOKUP(C42,'入力'!$B$13:$E$148,3,FALSE)</f>
      </c>
      <c r="G42" s="37">
        <f>VLOOKUP(C42,'入力'!$B$13:$E$148,4,FALSE)</f>
      </c>
      <c r="I42" s="65"/>
      <c r="K42" s="65" t="s">
        <v>130</v>
      </c>
      <c r="L42" s="136">
        <f>VLOOKUP(C42,'入力'!$B$13:$F$148,5,FALSE)</f>
        <v>0</v>
      </c>
      <c r="N42" s="33"/>
      <c r="O42" s="37">
        <v>8</v>
      </c>
      <c r="P42" s="100"/>
      <c r="Q42" s="100"/>
      <c r="R42" s="21"/>
      <c r="S42" s="21"/>
      <c r="T42" s="21">
        <f t="shared" si="11"/>
        <v>0</v>
      </c>
      <c r="U42" s="21"/>
      <c r="V42" s="21" t="b">
        <f t="shared" si="12"/>
        <v>0</v>
      </c>
      <c r="W42" s="37">
        <f t="shared" si="13"/>
        <v>99999</v>
      </c>
      <c r="Y42" s="37">
        <f>VLOOKUP(AF42,'入力'!$D$3:$E$9,2)</f>
        <v>8</v>
      </c>
      <c r="Z42" s="111"/>
      <c r="AB42" s="37" t="str">
        <f t="shared" si="14"/>
        <v> </v>
      </c>
      <c r="AC42" s="37" t="str">
        <f t="shared" si="15"/>
        <v> </v>
      </c>
      <c r="AD42" s="37">
        <f t="shared" si="16"/>
        <v>0</v>
      </c>
      <c r="AE42" s="37">
        <f t="shared" si="17"/>
      </c>
      <c r="AF42" s="37">
        <f t="shared" si="18"/>
      </c>
      <c r="AG42" s="37">
        <f t="shared" si="19"/>
      </c>
      <c r="AH42" s="64">
        <f t="shared" si="20"/>
        <v>0</v>
      </c>
      <c r="AI42" s="37" t="str">
        <f t="shared" si="21"/>
        <v>新</v>
      </c>
      <c r="AJ42" s="37">
        <f>VLOOKUP(AB42,'入力'!$B$151:$C$162,2)</f>
      </c>
      <c r="AN42" s="109"/>
    </row>
    <row r="43" spans="2:42" ht="17.25">
      <c r="B43" s="37">
        <v>9</v>
      </c>
      <c r="C43" s="102"/>
      <c r="D43" s="103"/>
      <c r="E43" s="37">
        <f>VLOOKUP(C43,'入力'!$B$13:$E$148,2,FALSE)</f>
      </c>
      <c r="F43" s="37">
        <f>VLOOKUP(C43,'入力'!$B$13:$E$148,3,FALSE)</f>
      </c>
      <c r="G43" s="37">
        <f>VLOOKUP(C43,'入力'!$B$13:$E$148,4,FALSE)</f>
      </c>
      <c r="I43" s="65"/>
      <c r="K43" s="65" t="s">
        <v>130</v>
      </c>
      <c r="L43" s="136">
        <f>VLOOKUP(C43,'入力'!$B$13:$F$148,5,FALSE)</f>
        <v>0</v>
      </c>
      <c r="N43" s="33"/>
      <c r="O43" s="37">
        <v>9</v>
      </c>
      <c r="P43" s="100"/>
      <c r="Q43" s="100"/>
      <c r="R43" s="21"/>
      <c r="S43" s="21"/>
      <c r="T43" s="21">
        <f t="shared" si="11"/>
        <v>0</v>
      </c>
      <c r="U43" s="21"/>
      <c r="V43" s="21" t="b">
        <f t="shared" si="12"/>
        <v>0</v>
      </c>
      <c r="W43" s="37">
        <f t="shared" si="13"/>
        <v>99999</v>
      </c>
      <c r="Y43" s="37">
        <f>VLOOKUP(AF43,'入力'!$D$3:$E$9,2)</f>
        <v>8</v>
      </c>
      <c r="Z43" s="111"/>
      <c r="AB43" s="37" t="str">
        <f t="shared" si="14"/>
        <v> </v>
      </c>
      <c r="AC43" s="37" t="str">
        <f t="shared" si="15"/>
        <v> </v>
      </c>
      <c r="AD43" s="37">
        <f t="shared" si="16"/>
        <v>0</v>
      </c>
      <c r="AE43" s="37">
        <f t="shared" si="17"/>
      </c>
      <c r="AF43" s="37">
        <f t="shared" si="18"/>
      </c>
      <c r="AG43" s="37">
        <f t="shared" si="19"/>
      </c>
      <c r="AH43" s="64">
        <f t="shared" si="20"/>
        <v>0</v>
      </c>
      <c r="AI43" s="37" t="str">
        <f t="shared" si="21"/>
        <v>新</v>
      </c>
      <c r="AJ43" s="37">
        <f>VLOOKUP(AB43,'入力'!$B$151:$C$162,2)</f>
      </c>
      <c r="AN43" s="109"/>
      <c r="AP43" s="130"/>
    </row>
    <row r="44" spans="1:42" ht="17.25">
      <c r="A44" s="65"/>
      <c r="B44" s="65"/>
      <c r="C44" s="65"/>
      <c r="D44" s="106"/>
      <c r="E44" s="65"/>
      <c r="F44" s="65"/>
      <c r="G44" s="153"/>
      <c r="H44" s="137"/>
      <c r="I44" s="65"/>
      <c r="J44" s="65"/>
      <c r="K44" s="65"/>
      <c r="L44" s="137"/>
      <c r="M44" s="65"/>
      <c r="N44" s="35"/>
      <c r="O44" s="65"/>
      <c r="P44" s="65"/>
      <c r="Q44" s="65"/>
      <c r="R44" s="135"/>
      <c r="S44" s="135"/>
      <c r="T44" s="135"/>
      <c r="U44" s="135"/>
      <c r="V44" s="135"/>
      <c r="W44" s="65"/>
      <c r="X44" s="65"/>
      <c r="Y44" s="65"/>
      <c r="Z44" s="107"/>
      <c r="AA44" s="65"/>
      <c r="AB44" s="65"/>
      <c r="AC44" s="65"/>
      <c r="AD44" s="65"/>
      <c r="AE44" s="65"/>
      <c r="AF44" s="65"/>
      <c r="AG44" s="65"/>
      <c r="AH44" s="65"/>
      <c r="AI44" s="65"/>
      <c r="AJ44" s="65">
        <f>VLOOKUP(AB44,'入力'!$B$151:$C$162,2)</f>
      </c>
      <c r="AK44" s="65"/>
      <c r="AL44" s="65"/>
      <c r="AM44" s="65"/>
      <c r="AN44" s="108"/>
      <c r="AO44" s="65"/>
      <c r="AP44" s="33"/>
    </row>
    <row r="47" ht="17.25">
      <c r="D47" s="37"/>
    </row>
    <row r="48" ht="17.25">
      <c r="D48" s="37"/>
    </row>
    <row r="49" ht="17.25">
      <c r="D49" s="37"/>
    </row>
    <row r="50" ht="17.25">
      <c r="D50" s="37"/>
    </row>
    <row r="51" ht="17.25">
      <c r="D51" s="37"/>
    </row>
    <row r="52" ht="17.25">
      <c r="D52" s="37"/>
    </row>
    <row r="53" ht="17.25">
      <c r="D53" s="37"/>
    </row>
    <row r="54" ht="17.25">
      <c r="D54" s="37"/>
    </row>
    <row r="55" ht="17.25">
      <c r="D55" s="37"/>
    </row>
    <row r="56" ht="17.25">
      <c r="D56" s="37"/>
    </row>
    <row r="57" ht="17.25">
      <c r="D57" s="37"/>
    </row>
  </sheetData>
  <printOptions/>
  <pageMargins left="0.867" right="0.5" top="0.867" bottom="0.5" header="0.512" footer="0.512"/>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AP48"/>
  <sheetViews>
    <sheetView defaultGridColor="0" zoomScale="67" zoomScaleNormal="67" colorId="22" workbookViewId="0" topLeftCell="Z1">
      <selection activeCell="AA9" sqref="AA9"/>
    </sheetView>
  </sheetViews>
  <sheetFormatPr defaultColWidth="10.66015625" defaultRowHeight="18"/>
  <cols>
    <col min="1" max="1" width="12.66015625" style="37" customWidth="1"/>
    <col min="2" max="2" width="4.66015625" style="37" customWidth="1"/>
    <col min="3" max="3" width="5.66015625" style="37" customWidth="1"/>
    <col min="4" max="4" width="7.66015625" style="110" customWidth="1"/>
    <col min="5" max="5" width="12.66015625" style="37" customWidth="1"/>
    <col min="6" max="7" width="4.66015625" style="37" customWidth="1"/>
    <col min="8" max="8" width="10.66015625" style="136" customWidth="1"/>
    <col min="9" max="10" width="4.66015625" style="37" customWidth="1"/>
    <col min="11" max="11" width="12.33203125" style="37" customWidth="1"/>
    <col min="12" max="12" width="3" style="136" customWidth="1"/>
    <col min="13" max="13" width="3" style="37" customWidth="1"/>
    <col min="14" max="14" width="12.66015625" style="37" customWidth="1"/>
    <col min="15" max="15" width="4.66015625" style="37" customWidth="1"/>
    <col min="16" max="16" width="5.66015625" style="37" customWidth="1"/>
    <col min="17" max="17" width="9.66015625" style="37" customWidth="1"/>
    <col min="18" max="19" width="3.66015625" style="37" customWidth="1"/>
    <col min="20" max="20" width="5.66015625" style="37" customWidth="1"/>
    <col min="21" max="21" width="3.66015625" style="37" customWidth="1"/>
    <col min="22" max="22" width="4.66015625" style="37" customWidth="1"/>
    <col min="23" max="23" width="7.66015625" style="37" customWidth="1"/>
    <col min="24" max="24" width="5.66015625" style="37" customWidth="1"/>
    <col min="25" max="25" width="8.66015625" style="37" customWidth="1"/>
    <col min="26" max="26" width="10.66015625" style="37" customWidth="1"/>
    <col min="27" max="27" width="6.66015625" style="37" customWidth="1"/>
    <col min="28" max="28" width="4.66015625" style="37" customWidth="1"/>
    <col min="29" max="30" width="5.66015625" style="37" customWidth="1"/>
    <col min="31" max="31" width="12.58203125" style="37" customWidth="1"/>
    <col min="32" max="32" width="4.66015625" style="37" customWidth="1"/>
    <col min="33" max="33" width="5.66015625" style="37" customWidth="1"/>
    <col min="34" max="34" width="10.08203125" style="37" customWidth="1"/>
    <col min="35" max="36" width="4.66015625" style="37" customWidth="1"/>
    <col min="37" max="38" width="5.66015625" style="37" customWidth="1"/>
    <col min="39" max="39" width="4.66015625" style="37" customWidth="1"/>
    <col min="40" max="41" width="10.66015625" style="37" customWidth="1"/>
    <col min="42" max="42" width="3.66015625" style="37" customWidth="1"/>
    <col min="43" max="16384" width="10.66015625" style="37" customWidth="1"/>
  </cols>
  <sheetData>
    <row r="1" spans="4:42" ht="17.25">
      <c r="D1" s="101" t="s">
        <v>91</v>
      </c>
      <c r="N1" s="33" t="s">
        <v>92</v>
      </c>
      <c r="Z1" s="33" t="s">
        <v>96</v>
      </c>
      <c r="AP1" s="33"/>
    </row>
    <row r="2" spans="3:42" ht="17.25">
      <c r="C2" s="102"/>
      <c r="D2" s="103"/>
      <c r="E2" s="37" t="s">
        <v>97</v>
      </c>
      <c r="N2" s="33"/>
      <c r="P2" s="104">
        <v>101</v>
      </c>
      <c r="Q2" s="104">
        <v>4021</v>
      </c>
      <c r="Z2" s="33"/>
      <c r="AP2" s="33"/>
    </row>
    <row r="3" spans="1:42" ht="17.25">
      <c r="A3" s="65"/>
      <c r="B3" s="65"/>
      <c r="C3" s="65"/>
      <c r="D3" s="106"/>
      <c r="E3" s="65"/>
      <c r="F3" s="65"/>
      <c r="G3" s="65"/>
      <c r="H3" s="137"/>
      <c r="I3" s="65"/>
      <c r="J3" s="65"/>
      <c r="K3" s="65"/>
      <c r="L3" s="137"/>
      <c r="M3" s="65"/>
      <c r="N3" s="35"/>
      <c r="O3" s="65"/>
      <c r="P3" s="65"/>
      <c r="Q3" s="65" t="s">
        <v>125</v>
      </c>
      <c r="R3" s="65"/>
      <c r="S3" s="65"/>
      <c r="T3" s="65"/>
      <c r="U3" s="65"/>
      <c r="V3" s="65"/>
      <c r="W3" s="65"/>
      <c r="X3" s="65"/>
      <c r="Y3" s="65"/>
      <c r="Z3" s="107"/>
      <c r="AA3" s="108"/>
      <c r="AB3" s="108"/>
      <c r="AC3" s="108"/>
      <c r="AD3" s="108"/>
      <c r="AE3" s="108"/>
      <c r="AF3" s="108"/>
      <c r="AG3" s="108"/>
      <c r="AH3" s="108"/>
      <c r="AI3" s="108"/>
      <c r="AJ3" s="108"/>
      <c r="AK3" s="108"/>
      <c r="AL3" s="109"/>
      <c r="AM3" s="109"/>
      <c r="AN3" s="109"/>
      <c r="AP3" s="33"/>
    </row>
    <row r="4" spans="1:42" ht="17.25">
      <c r="A4" s="37" t="s">
        <v>99</v>
      </c>
      <c r="N4" s="33" t="s">
        <v>100</v>
      </c>
      <c r="Q4" s="37" t="s">
        <v>126</v>
      </c>
      <c r="Y4" s="37" t="s">
        <v>4</v>
      </c>
      <c r="Z4" s="111"/>
      <c r="AE4" s="161">
        <f ca="1">NOW()</f>
        <v>39915.808518171296</v>
      </c>
      <c r="AG4" s="155"/>
      <c r="AH4" s="160">
        <f ca="1">NOW()</f>
        <v>39915.808518171296</v>
      </c>
      <c r="AN4" s="109"/>
      <c r="AP4" s="33"/>
    </row>
    <row r="5" spans="1:42" ht="17.25">
      <c r="A5" s="37" t="s">
        <v>62</v>
      </c>
      <c r="B5" s="37" t="s">
        <v>103</v>
      </c>
      <c r="C5" s="105" t="s">
        <v>9</v>
      </c>
      <c r="E5" s="105" t="s">
        <v>10</v>
      </c>
      <c r="F5" s="99" t="s">
        <v>11</v>
      </c>
      <c r="G5" s="99" t="s">
        <v>12</v>
      </c>
      <c r="I5" s="37" t="s">
        <v>104</v>
      </c>
      <c r="K5" s="37" t="s">
        <v>105</v>
      </c>
      <c r="N5" s="33" t="str">
        <f>A5</f>
        <v>5000m</v>
      </c>
      <c r="O5" s="37" t="s">
        <v>104</v>
      </c>
      <c r="P5" s="37" t="s">
        <v>9</v>
      </c>
      <c r="Q5" s="37" t="s">
        <v>105</v>
      </c>
      <c r="T5" s="37" t="s">
        <v>106</v>
      </c>
      <c r="V5" s="37" t="s">
        <v>107</v>
      </c>
      <c r="Z5" s="111"/>
      <c r="AA5" s="37" t="str">
        <f>A5</f>
        <v>5000m</v>
      </c>
      <c r="AB5" s="37" t="s">
        <v>104</v>
      </c>
      <c r="AD5" s="105" t="s">
        <v>9</v>
      </c>
      <c r="AE5" s="105" t="s">
        <v>10</v>
      </c>
      <c r="AF5" s="99" t="s">
        <v>11</v>
      </c>
      <c r="AG5" s="99"/>
      <c r="AI5" s="113"/>
      <c r="AN5" s="109"/>
      <c r="AP5" s="33"/>
    </row>
    <row r="6" spans="3:42" ht="17.25">
      <c r="C6" s="105"/>
      <c r="E6" s="105"/>
      <c r="F6" s="99"/>
      <c r="G6" s="99"/>
      <c r="K6" s="113"/>
      <c r="N6" s="33"/>
      <c r="Z6" s="111"/>
      <c r="AD6" s="105"/>
      <c r="AE6" s="105"/>
      <c r="AF6" s="99"/>
      <c r="AG6" s="99"/>
      <c r="AI6" s="113"/>
      <c r="AN6" s="109"/>
      <c r="AP6" s="33"/>
    </row>
    <row r="7" spans="3:42" ht="17.25">
      <c r="C7" s="37" t="s">
        <v>109</v>
      </c>
      <c r="E7" s="37" t="s">
        <v>127</v>
      </c>
      <c r="F7" s="37">
        <v>26</v>
      </c>
      <c r="G7" s="37" t="s">
        <v>61</v>
      </c>
      <c r="H7" s="57" t="s">
        <v>136</v>
      </c>
      <c r="K7" s="64">
        <f>Q7</f>
        <v>15132</v>
      </c>
      <c r="N7" s="33"/>
      <c r="Q7" s="102">
        <v>15132</v>
      </c>
      <c r="W7" s="37">
        <f>IF(Q7=0,99999,IF(T7="0",Q7,99999))</f>
        <v>15132</v>
      </c>
      <c r="Z7" s="111"/>
      <c r="AA7" s="37" t="str">
        <f>AA5</f>
        <v>5000m</v>
      </c>
      <c r="AC7" s="37" t="str">
        <f>C7</f>
        <v>大会記録</v>
      </c>
      <c r="AD7" s="21"/>
      <c r="AE7" s="37" t="str">
        <f aca="true" t="shared" si="0" ref="AE7:AG8">E7</f>
        <v>榊　　秀雄</v>
      </c>
      <c r="AF7" s="37">
        <f t="shared" si="0"/>
        <v>26</v>
      </c>
      <c r="AG7" s="37" t="str">
        <f t="shared" si="0"/>
        <v>関西</v>
      </c>
      <c r="AH7" s="64">
        <f>Q7</f>
        <v>15132</v>
      </c>
      <c r="AI7" s="105"/>
      <c r="AJ7" s="105" t="str">
        <f>H7</f>
        <v> 平成8年 第7回</v>
      </c>
      <c r="AN7" s="109"/>
      <c r="AP7" s="33"/>
    </row>
    <row r="8" spans="3:42" ht="17.25">
      <c r="C8" s="105"/>
      <c r="E8" s="37" t="s">
        <v>137</v>
      </c>
      <c r="F8" s="37">
        <v>20</v>
      </c>
      <c r="G8" s="37" t="s">
        <v>78</v>
      </c>
      <c r="H8" s="57" t="s">
        <v>136</v>
      </c>
      <c r="K8" s="64">
        <v>15132</v>
      </c>
      <c r="N8" s="33"/>
      <c r="Q8" s="102">
        <v>15132</v>
      </c>
      <c r="Z8" s="111"/>
      <c r="AD8" s="105"/>
      <c r="AE8" s="37" t="str">
        <f t="shared" si="0"/>
        <v>南雲　峰雄</v>
      </c>
      <c r="AF8" s="37">
        <f t="shared" si="0"/>
        <v>20</v>
      </c>
      <c r="AG8" s="37" t="str">
        <f t="shared" si="0"/>
        <v>中部</v>
      </c>
      <c r="AH8" s="64">
        <f>Q8</f>
        <v>15132</v>
      </c>
      <c r="AI8" s="105"/>
      <c r="AJ8" s="105" t="str">
        <f>H8</f>
        <v> 平成8年 第7回</v>
      </c>
      <c r="AN8" s="109"/>
      <c r="AP8" s="33"/>
    </row>
    <row r="9" spans="1:42" ht="17.25">
      <c r="A9" s="37" t="s">
        <v>129</v>
      </c>
      <c r="E9" s="37" t="s">
        <v>59</v>
      </c>
      <c r="F9" s="37" t="s">
        <v>59</v>
      </c>
      <c r="G9" s="37" t="s">
        <v>59</v>
      </c>
      <c r="N9" s="33" t="str">
        <f>A9</f>
        <v>共通</v>
      </c>
      <c r="T9" s="37">
        <v>1</v>
      </c>
      <c r="W9" s="37">
        <f aca="true" t="shared" si="1" ref="W9:W29">IF(Q9=0,99999,IF(T9="0",Q9,99999))</f>
        <v>99999</v>
      </c>
      <c r="Z9" s="116" t="s">
        <v>62</v>
      </c>
      <c r="AA9" s="37" t="str">
        <f>A9</f>
        <v>共通</v>
      </c>
      <c r="AD9" s="21"/>
      <c r="AE9" s="117"/>
      <c r="AG9" s="99" t="s">
        <v>12</v>
      </c>
      <c r="AH9" s="37" t="s">
        <v>105</v>
      </c>
      <c r="AI9" s="113"/>
      <c r="AJ9" s="37" t="s">
        <v>89</v>
      </c>
      <c r="AM9" s="37" t="s">
        <v>89</v>
      </c>
      <c r="AP9" s="130"/>
    </row>
    <row r="10" spans="2:42" ht="17.25">
      <c r="B10" s="37">
        <v>1</v>
      </c>
      <c r="C10" s="102">
        <v>131</v>
      </c>
      <c r="D10" s="103"/>
      <c r="E10" s="37" t="str">
        <f>VLOOKUP(C10,'入力'!$B$13:$E$148,2,FALSE)</f>
        <v>近藤　高弘</v>
      </c>
      <c r="F10" s="37">
        <f>VLOOKUP(C10,'入力'!$B$13:$E$148,3,FALSE)</f>
        <v>28</v>
      </c>
      <c r="G10" s="37" t="str">
        <f>VLOOKUP(C10,'入力'!$B$13:$E$148,4,FALSE)</f>
        <v>中部</v>
      </c>
      <c r="I10" s="65"/>
      <c r="K10" s="65" t="s">
        <v>130</v>
      </c>
      <c r="L10" s="136">
        <f>VLOOKUP(C10,'入力'!$B$13:$F$148,5,FALSE)</f>
        <v>0</v>
      </c>
      <c r="N10" s="33"/>
      <c r="O10" s="37">
        <v>1</v>
      </c>
      <c r="P10" s="100">
        <v>132</v>
      </c>
      <c r="Q10" s="100">
        <v>16233</v>
      </c>
      <c r="R10" s="21"/>
      <c r="S10" s="21"/>
      <c r="T10" s="21">
        <f aca="true" t="shared" si="2" ref="T10:T29">VLOOKUP(P10,$C$9:$G$32,2,FALSE)</f>
        <v>0</v>
      </c>
      <c r="U10" s="21"/>
      <c r="V10" s="21" t="b">
        <f>AND(Q10&gt;0,NOT(T10))</f>
        <v>1</v>
      </c>
      <c r="W10" s="37">
        <f t="shared" si="1"/>
        <v>16233</v>
      </c>
      <c r="Y10" s="37">
        <f>VLOOKUP(AF10,'入力'!$D$3:$E$9,2)</f>
        <v>1</v>
      </c>
      <c r="Z10" s="33"/>
      <c r="AB10" s="37">
        <f aca="true" t="shared" si="3" ref="AB10:AB29">IF(V10=1,RANK(W10,$W$10:$W$29,1)," ")</f>
        <v>1</v>
      </c>
      <c r="AC10" s="37" t="str">
        <f aca="true" t="shared" si="4" ref="AC10:AC29">IF(T10=0," ","ｵｰﾌﾟﾝ")</f>
        <v> </v>
      </c>
      <c r="AD10" s="37">
        <f aca="true" t="shared" si="5" ref="AD10:AD29">P10</f>
        <v>132</v>
      </c>
      <c r="AE10" s="37" t="str">
        <f aca="true" t="shared" si="6" ref="AE10:AE29">VLOOKUP(P10,$C$9:$G$32,3,FALSE)</f>
        <v>中村　純和</v>
      </c>
      <c r="AF10" s="37">
        <f aca="true" t="shared" si="7" ref="AF10:AF29">VLOOKUP(P10,$C$9:$G$32,4,FALSE)</f>
        <v>26</v>
      </c>
      <c r="AG10" s="37" t="str">
        <f aca="true" t="shared" si="8" ref="AG10:AG29">VLOOKUP(P10,$C$9:$G$32,5,FALSE)</f>
        <v>中部</v>
      </c>
      <c r="AH10" s="64">
        <f aca="true" t="shared" si="9" ref="AH10:AH29">Q10</f>
        <v>16233</v>
      </c>
      <c r="AI10" s="37" t="str">
        <f aca="true" t="shared" si="10" ref="AI10:AI29">IF(Q10&lt;Q$7,"新",IF(Q10=Q$7,"タイ"," "))</f>
        <v> </v>
      </c>
      <c r="AJ10" s="37">
        <f>VLOOKUP(AB10,'入力'!$B$151:$C$162,2)</f>
        <v>7</v>
      </c>
      <c r="AL10" s="37" t="s">
        <v>78</v>
      </c>
      <c r="AM10" s="118">
        <f>SUMIF($AG$10:$AG$29,$AL10,AJ$10:AJ$29)</f>
        <v>12</v>
      </c>
      <c r="AN10" s="118">
        <f>AM11</f>
        <v>0</v>
      </c>
      <c r="AO10" s="118">
        <f>AM12</f>
        <v>10</v>
      </c>
      <c r="AP10" s="33"/>
    </row>
    <row r="11" spans="2:42" ht="17.25">
      <c r="B11" s="37">
        <v>2</v>
      </c>
      <c r="C11" s="102">
        <v>132</v>
      </c>
      <c r="D11" s="103"/>
      <c r="E11" s="37" t="str">
        <f>VLOOKUP(C11,'入力'!$B$13:$E$148,2,FALSE)</f>
        <v>中村　純和</v>
      </c>
      <c r="F11" s="37">
        <f>VLOOKUP(C11,'入力'!$B$13:$E$148,3,FALSE)</f>
        <v>26</v>
      </c>
      <c r="G11" s="37" t="str">
        <f>VLOOKUP(C11,'入力'!$B$13:$E$148,4,FALSE)</f>
        <v>中部</v>
      </c>
      <c r="I11" s="65"/>
      <c r="K11" s="65" t="s">
        <v>130</v>
      </c>
      <c r="L11" s="136">
        <f>VLOOKUP(C11,'入力'!$B$13:$F$148,5,FALSE)</f>
        <v>0</v>
      </c>
      <c r="N11" s="33"/>
      <c r="O11" s="37">
        <v>2</v>
      </c>
      <c r="P11" s="100">
        <v>507</v>
      </c>
      <c r="Q11" s="100">
        <v>16383</v>
      </c>
      <c r="R11" s="21"/>
      <c r="S11" s="21"/>
      <c r="T11" s="21">
        <f t="shared" si="2"/>
        <v>0</v>
      </c>
      <c r="U11" s="21"/>
      <c r="V11" s="21" t="b">
        <f aca="true" t="shared" si="11" ref="V11:V26">AND(Q11&gt;0,NOT(T11))</f>
        <v>1</v>
      </c>
      <c r="W11" s="37">
        <f t="shared" si="1"/>
        <v>16383</v>
      </c>
      <c r="Y11" s="37">
        <f>VLOOKUP(AF11,'入力'!$D$3:$E$9,2)</f>
        <v>1</v>
      </c>
      <c r="Z11" s="33"/>
      <c r="AB11" s="37">
        <f t="shared" si="3"/>
        <v>2</v>
      </c>
      <c r="AC11" s="37" t="str">
        <f t="shared" si="4"/>
        <v> </v>
      </c>
      <c r="AD11" s="37">
        <f t="shared" si="5"/>
        <v>507</v>
      </c>
      <c r="AE11" s="37" t="str">
        <f t="shared" si="6"/>
        <v>勝平　拓也</v>
      </c>
      <c r="AF11" s="37">
        <f t="shared" si="7"/>
        <v>22</v>
      </c>
      <c r="AG11" s="37" t="str">
        <f t="shared" si="8"/>
        <v>関西</v>
      </c>
      <c r="AH11" s="64">
        <f t="shared" si="9"/>
        <v>16383</v>
      </c>
      <c r="AI11" s="37" t="str">
        <f t="shared" si="10"/>
        <v> </v>
      </c>
      <c r="AJ11" s="37">
        <f>VLOOKUP(AB11,'入力'!$B$151:$C$162,2)</f>
        <v>5</v>
      </c>
      <c r="AL11" s="37" t="s">
        <v>67</v>
      </c>
      <c r="AM11" s="118">
        <f>SUMIF($AG$10:$AG$29,$AL11,AJ$10:AJ$29)</f>
        <v>0</v>
      </c>
      <c r="AP11" s="33"/>
    </row>
    <row r="12" spans="2:42" ht="17.25">
      <c r="B12" s="37">
        <v>3</v>
      </c>
      <c r="C12" s="102">
        <v>133</v>
      </c>
      <c r="D12" s="103"/>
      <c r="E12" s="37" t="str">
        <f>VLOOKUP(C12,'入力'!$B$13:$E$148,2,FALSE)</f>
        <v>永延　知也</v>
      </c>
      <c r="F12" s="37">
        <f>VLOOKUP(C12,'入力'!$B$13:$E$148,3,FALSE)</f>
        <v>26</v>
      </c>
      <c r="G12" s="37" t="str">
        <f>VLOOKUP(C12,'入力'!$B$13:$E$148,4,FALSE)</f>
        <v>中部</v>
      </c>
      <c r="I12" s="65"/>
      <c r="K12" s="65" t="s">
        <v>130</v>
      </c>
      <c r="L12" s="136">
        <f>VLOOKUP(C12,'入力'!$B$13:$F$148,5,FALSE)</f>
        <v>0</v>
      </c>
      <c r="N12" s="33"/>
      <c r="O12" s="37">
        <v>3</v>
      </c>
      <c r="P12" s="100">
        <v>131</v>
      </c>
      <c r="Q12" s="100">
        <v>16457</v>
      </c>
      <c r="R12" s="21"/>
      <c r="S12" s="21"/>
      <c r="T12" s="21">
        <f t="shared" si="2"/>
        <v>0</v>
      </c>
      <c r="U12" s="21"/>
      <c r="V12" s="21" t="b">
        <f t="shared" si="11"/>
        <v>1</v>
      </c>
      <c r="W12" s="37">
        <f t="shared" si="1"/>
        <v>16457</v>
      </c>
      <c r="Y12" s="37">
        <f>VLOOKUP(AF12,'入力'!$D$3:$E$9,2)</f>
        <v>1</v>
      </c>
      <c r="Z12" s="33"/>
      <c r="AB12" s="37">
        <f t="shared" si="3"/>
        <v>3</v>
      </c>
      <c r="AC12" s="37" t="str">
        <f t="shared" si="4"/>
        <v> </v>
      </c>
      <c r="AD12" s="37">
        <f t="shared" si="5"/>
        <v>131</v>
      </c>
      <c r="AE12" s="37" t="str">
        <f t="shared" si="6"/>
        <v>近藤　高弘</v>
      </c>
      <c r="AF12" s="37">
        <f t="shared" si="7"/>
        <v>28</v>
      </c>
      <c r="AG12" s="37" t="str">
        <f t="shared" si="8"/>
        <v>中部</v>
      </c>
      <c r="AH12" s="64">
        <f t="shared" si="9"/>
        <v>16457</v>
      </c>
      <c r="AI12" s="37" t="str">
        <f t="shared" si="10"/>
        <v> </v>
      </c>
      <c r="AJ12" s="37">
        <f>VLOOKUP(AB12,'入力'!$B$151:$C$162,2)</f>
        <v>4</v>
      </c>
      <c r="AL12" s="37" t="s">
        <v>61</v>
      </c>
      <c r="AM12" s="118">
        <f>SUMIF($AG$10:$AG$29,$AL12,AJ$10:AJ$29)</f>
        <v>10</v>
      </c>
      <c r="AP12" s="33"/>
    </row>
    <row r="13" spans="2:42" ht="17.25">
      <c r="B13" s="37">
        <v>4</v>
      </c>
      <c r="C13" s="184">
        <v>212</v>
      </c>
      <c r="D13" s="185"/>
      <c r="E13" s="186" t="str">
        <f>VLOOKUP(C13,'入力'!$B$13:$E$148,2,FALSE)</f>
        <v>木下　洋輔</v>
      </c>
      <c r="F13" s="186">
        <f>VLOOKUP(C13,'入力'!$B$13:$E$148,3,FALSE)</f>
        <v>27</v>
      </c>
      <c r="G13" s="186" t="str">
        <f>VLOOKUP(C13,'入力'!$B$13:$E$148,4,FALSE)</f>
        <v>北陸</v>
      </c>
      <c r="I13" s="65"/>
      <c r="K13" s="65" t="s">
        <v>130</v>
      </c>
      <c r="L13" s="136">
        <f>VLOOKUP(C13,'入力'!$B$13:$F$148,5,FALSE)</f>
        <v>0</v>
      </c>
      <c r="N13" s="33"/>
      <c r="O13" s="37">
        <v>4</v>
      </c>
      <c r="P13" s="100">
        <v>506</v>
      </c>
      <c r="Q13" s="100">
        <v>18316</v>
      </c>
      <c r="R13" s="21"/>
      <c r="S13" s="21"/>
      <c r="T13" s="21">
        <f t="shared" si="2"/>
        <v>0</v>
      </c>
      <c r="U13" s="21"/>
      <c r="V13" s="21" t="b">
        <f t="shared" si="11"/>
        <v>1</v>
      </c>
      <c r="W13" s="37">
        <f t="shared" si="1"/>
        <v>18316</v>
      </c>
      <c r="Y13" s="37">
        <f>VLOOKUP(AF13,'入力'!$D$3:$E$9,2)</f>
        <v>2</v>
      </c>
      <c r="Z13" s="33"/>
      <c r="AB13" s="37">
        <f t="shared" si="3"/>
        <v>4</v>
      </c>
      <c r="AC13" s="37" t="str">
        <f t="shared" si="4"/>
        <v> </v>
      </c>
      <c r="AD13" s="37">
        <f t="shared" si="5"/>
        <v>506</v>
      </c>
      <c r="AE13" s="37" t="str">
        <f t="shared" si="6"/>
        <v>岡島　敏博</v>
      </c>
      <c r="AF13" s="37">
        <f t="shared" si="7"/>
        <v>34</v>
      </c>
      <c r="AG13" s="37" t="str">
        <f t="shared" si="8"/>
        <v>関西</v>
      </c>
      <c r="AH13" s="64">
        <f t="shared" si="9"/>
        <v>18316</v>
      </c>
      <c r="AI13" s="37" t="str">
        <f t="shared" si="10"/>
        <v> </v>
      </c>
      <c r="AJ13" s="37">
        <f>VLOOKUP(AB13,'入力'!$B$151:$C$162,2)</f>
        <v>3</v>
      </c>
      <c r="AL13" s="37" t="s">
        <v>59</v>
      </c>
      <c r="AM13" s="118">
        <f>SUMIF($AG$10:$AG$29,$AL13,AJ$10:AJ$29)</f>
        <v>0</v>
      </c>
      <c r="AP13" s="33"/>
    </row>
    <row r="14" spans="2:42" ht="17.25">
      <c r="B14" s="37">
        <v>5</v>
      </c>
      <c r="C14" s="102">
        <v>213</v>
      </c>
      <c r="D14" s="103"/>
      <c r="E14" s="37" t="str">
        <f>VLOOKUP(C14,'入力'!$B$13:$E$148,2,FALSE)</f>
        <v>大脇　浩和</v>
      </c>
      <c r="F14" s="37">
        <f>VLOOKUP(C14,'入力'!$B$13:$E$148,3,FALSE)</f>
        <v>27</v>
      </c>
      <c r="G14" s="37" t="str">
        <f>VLOOKUP(C14,'入力'!$B$13:$E$148,4,FALSE)</f>
        <v>北陸</v>
      </c>
      <c r="I14" s="65"/>
      <c r="K14" s="65" t="s">
        <v>130</v>
      </c>
      <c r="L14" s="136">
        <f>VLOOKUP(C14,'入力'!$B$13:$F$148,5,FALSE)</f>
        <v>0</v>
      </c>
      <c r="N14" s="33"/>
      <c r="O14" s="37">
        <v>5</v>
      </c>
      <c r="P14" s="100">
        <v>508</v>
      </c>
      <c r="Q14" s="100">
        <v>19033</v>
      </c>
      <c r="R14" s="21"/>
      <c r="S14" s="21"/>
      <c r="T14" s="21">
        <f t="shared" si="2"/>
        <v>0</v>
      </c>
      <c r="U14" s="21"/>
      <c r="V14" s="21" t="b">
        <f t="shared" si="11"/>
        <v>1</v>
      </c>
      <c r="W14" s="37">
        <f t="shared" si="1"/>
        <v>19033</v>
      </c>
      <c r="Y14" s="37">
        <f>VLOOKUP(AF14,'入力'!$D$3:$E$9,2)</f>
        <v>1</v>
      </c>
      <c r="Z14" s="33"/>
      <c r="AB14" s="37">
        <f t="shared" si="3"/>
        <v>5</v>
      </c>
      <c r="AC14" s="37" t="str">
        <f t="shared" si="4"/>
        <v> </v>
      </c>
      <c r="AD14" s="37">
        <f t="shared" si="5"/>
        <v>508</v>
      </c>
      <c r="AE14" s="37" t="str">
        <f t="shared" si="6"/>
        <v>佐保　了太</v>
      </c>
      <c r="AF14" s="37">
        <f t="shared" si="7"/>
        <v>20</v>
      </c>
      <c r="AG14" s="37" t="str">
        <f t="shared" si="8"/>
        <v>関西</v>
      </c>
      <c r="AH14" s="64">
        <f t="shared" si="9"/>
        <v>19033</v>
      </c>
      <c r="AI14" s="37" t="str">
        <f t="shared" si="10"/>
        <v> </v>
      </c>
      <c r="AJ14" s="37">
        <f>VLOOKUP(AB14,'入力'!$B$151:$C$162,2)</f>
        <v>2</v>
      </c>
      <c r="AL14" s="37" t="s">
        <v>88</v>
      </c>
      <c r="AM14" s="118">
        <f>SUMIF($AG$10:$AG$29,$AL14,AJ$10:AJ$29)</f>
        <v>0</v>
      </c>
      <c r="AP14" s="33"/>
    </row>
    <row r="15" spans="2:42" ht="17.25">
      <c r="B15" s="37">
        <v>6</v>
      </c>
      <c r="C15" s="102">
        <v>214</v>
      </c>
      <c r="D15" s="103"/>
      <c r="E15" s="37" t="str">
        <f>VLOOKUP(C15,'入力'!$B$13:$E$148,2,FALSE)</f>
        <v>池田　圭祐</v>
      </c>
      <c r="F15" s="37">
        <f>VLOOKUP(C15,'入力'!$B$13:$E$148,3,FALSE)</f>
        <v>21</v>
      </c>
      <c r="G15" s="37" t="str">
        <f>VLOOKUP(C15,'入力'!$B$13:$E$148,4,FALSE)</f>
        <v>北陸</v>
      </c>
      <c r="I15" s="65"/>
      <c r="K15" s="65" t="s">
        <v>130</v>
      </c>
      <c r="L15" s="136">
        <f>VLOOKUP(C15,'入力'!$B$13:$F$148,5,FALSE)</f>
        <v>0</v>
      </c>
      <c r="N15" s="33"/>
      <c r="O15" s="37">
        <v>6</v>
      </c>
      <c r="P15" s="100">
        <v>133</v>
      </c>
      <c r="Q15" s="100">
        <v>19414</v>
      </c>
      <c r="R15" s="21"/>
      <c r="S15" s="21"/>
      <c r="T15" s="21">
        <f t="shared" si="2"/>
        <v>0</v>
      </c>
      <c r="U15" s="21"/>
      <c r="V15" s="21" t="b">
        <f t="shared" si="11"/>
        <v>1</v>
      </c>
      <c r="W15" s="37">
        <f t="shared" si="1"/>
        <v>19414</v>
      </c>
      <c r="Y15" s="37">
        <f>VLOOKUP(AF15,'入力'!$D$3:$E$9,2)</f>
        <v>1</v>
      </c>
      <c r="Z15" s="33"/>
      <c r="AB15" s="37">
        <f t="shared" si="3"/>
        <v>6</v>
      </c>
      <c r="AC15" s="37" t="str">
        <f t="shared" si="4"/>
        <v> </v>
      </c>
      <c r="AD15" s="37">
        <f t="shared" si="5"/>
        <v>133</v>
      </c>
      <c r="AE15" s="37" t="str">
        <f t="shared" si="6"/>
        <v>永延　知也</v>
      </c>
      <c r="AF15" s="37">
        <f t="shared" si="7"/>
        <v>26</v>
      </c>
      <c r="AG15" s="37" t="str">
        <f t="shared" si="8"/>
        <v>中部</v>
      </c>
      <c r="AH15" s="64">
        <f t="shared" si="9"/>
        <v>19414</v>
      </c>
      <c r="AI15" s="37" t="str">
        <f t="shared" si="10"/>
        <v> </v>
      </c>
      <c r="AJ15" s="37">
        <f>VLOOKUP(AB15,'入力'!$B$151:$C$162,2)</f>
        <v>1</v>
      </c>
      <c r="AM15" s="118"/>
      <c r="AP15" s="33"/>
    </row>
    <row r="16" spans="2:42" ht="17.25">
      <c r="B16" s="37">
        <v>7</v>
      </c>
      <c r="C16" s="102">
        <v>506</v>
      </c>
      <c r="D16" s="103"/>
      <c r="E16" s="37" t="str">
        <f>VLOOKUP(C16,'入力'!$B$13:$E$148,2,FALSE)</f>
        <v>岡島　敏博</v>
      </c>
      <c r="F16" s="37">
        <f>VLOOKUP(C16,'入力'!$B$13:$E$148,3,FALSE)</f>
        <v>34</v>
      </c>
      <c r="G16" s="37" t="str">
        <f>VLOOKUP(C16,'入力'!$B$13:$E$148,4,FALSE)</f>
        <v>関西</v>
      </c>
      <c r="I16" s="65"/>
      <c r="K16" s="65" t="s">
        <v>130</v>
      </c>
      <c r="L16" s="136" t="str">
        <f>VLOOKUP(C16,'入力'!$B$13:$F$148,5,FALSE)</f>
        <v> </v>
      </c>
      <c r="N16" s="33"/>
      <c r="O16" s="37">
        <v>7</v>
      </c>
      <c r="P16" s="100">
        <v>214</v>
      </c>
      <c r="Q16" s="100">
        <v>20045</v>
      </c>
      <c r="R16" s="21"/>
      <c r="S16" s="21"/>
      <c r="T16" s="21">
        <f t="shared" si="2"/>
        <v>0</v>
      </c>
      <c r="U16" s="21"/>
      <c r="V16" s="21" t="b">
        <f t="shared" si="11"/>
        <v>1</v>
      </c>
      <c r="W16" s="37">
        <f t="shared" si="1"/>
        <v>20045</v>
      </c>
      <c r="Y16" s="37">
        <f>VLOOKUP(AF16,'入力'!$D$3:$E$9,2)</f>
        <v>1</v>
      </c>
      <c r="Z16" s="33"/>
      <c r="AB16" s="37">
        <f t="shared" si="3"/>
        <v>7</v>
      </c>
      <c r="AC16" s="37" t="str">
        <f t="shared" si="4"/>
        <v> </v>
      </c>
      <c r="AD16" s="37">
        <f t="shared" si="5"/>
        <v>214</v>
      </c>
      <c r="AE16" s="37" t="str">
        <f t="shared" si="6"/>
        <v>池田　圭祐</v>
      </c>
      <c r="AF16" s="37">
        <f t="shared" si="7"/>
        <v>21</v>
      </c>
      <c r="AG16" s="37" t="str">
        <f t="shared" si="8"/>
        <v>北陸</v>
      </c>
      <c r="AH16" s="64">
        <f t="shared" si="9"/>
        <v>20045</v>
      </c>
      <c r="AI16" s="37" t="str">
        <f t="shared" si="10"/>
        <v> </v>
      </c>
      <c r="AJ16" s="37">
        <f>VLOOKUP(AB16,'入力'!$B$151:$C$162,2)</f>
      </c>
      <c r="AP16" s="33"/>
    </row>
    <row r="17" spans="2:42" ht="17.25">
      <c r="B17" s="37">
        <v>8</v>
      </c>
      <c r="C17" s="102">
        <v>507</v>
      </c>
      <c r="D17" s="103"/>
      <c r="E17" s="37" t="str">
        <f>VLOOKUP(C17,'入力'!$B$13:$E$148,2,FALSE)</f>
        <v>勝平　拓也</v>
      </c>
      <c r="F17" s="37">
        <f>VLOOKUP(C17,'入力'!$B$13:$E$148,3,FALSE)</f>
        <v>22</v>
      </c>
      <c r="G17" s="37" t="str">
        <f>VLOOKUP(C17,'入力'!$B$13:$E$148,4,FALSE)</f>
        <v>関西</v>
      </c>
      <c r="I17" s="65"/>
      <c r="K17" s="65" t="s">
        <v>130</v>
      </c>
      <c r="L17" s="136">
        <f>VLOOKUP(C17,'入力'!$B$13:$F$148,5,FALSE)</f>
        <v>0</v>
      </c>
      <c r="N17" s="33"/>
      <c r="O17" s="37">
        <v>8</v>
      </c>
      <c r="P17" s="100">
        <v>213</v>
      </c>
      <c r="Q17" s="100">
        <v>20555</v>
      </c>
      <c r="R17" s="21"/>
      <c r="S17" s="21"/>
      <c r="T17" s="21">
        <f t="shared" si="2"/>
        <v>0</v>
      </c>
      <c r="U17" s="21"/>
      <c r="V17" s="21" t="b">
        <f t="shared" si="11"/>
        <v>1</v>
      </c>
      <c r="W17" s="37">
        <f t="shared" si="1"/>
        <v>20555</v>
      </c>
      <c r="Y17" s="37">
        <f>VLOOKUP(AF17,'入力'!$D$3:$E$9,2)</f>
        <v>1</v>
      </c>
      <c r="Z17" s="33"/>
      <c r="AB17" s="37">
        <f t="shared" si="3"/>
        <v>8</v>
      </c>
      <c r="AC17" s="37" t="str">
        <f t="shared" si="4"/>
        <v> </v>
      </c>
      <c r="AD17" s="37">
        <f t="shared" si="5"/>
        <v>213</v>
      </c>
      <c r="AE17" s="37" t="str">
        <f t="shared" si="6"/>
        <v>大脇　浩和</v>
      </c>
      <c r="AF17" s="37">
        <f t="shared" si="7"/>
        <v>27</v>
      </c>
      <c r="AG17" s="37" t="str">
        <f t="shared" si="8"/>
        <v>北陸</v>
      </c>
      <c r="AH17" s="64">
        <f t="shared" si="9"/>
        <v>20555</v>
      </c>
      <c r="AI17" s="37" t="str">
        <f t="shared" si="10"/>
        <v> </v>
      </c>
      <c r="AJ17" s="37">
        <f>VLOOKUP(AB17,'入力'!$B$151:$C$162,2)</f>
      </c>
      <c r="AP17" s="33"/>
    </row>
    <row r="18" spans="2:42" ht="17.25">
      <c r="B18" s="37">
        <v>9</v>
      </c>
      <c r="C18" s="102">
        <v>508</v>
      </c>
      <c r="D18" s="103"/>
      <c r="E18" s="37" t="str">
        <f>VLOOKUP(C18,'入力'!$B$13:$E$148,2,FALSE)</f>
        <v>佐保　了太</v>
      </c>
      <c r="F18" s="37">
        <f>VLOOKUP(C18,'入力'!$B$13:$E$148,3,FALSE)</f>
        <v>20</v>
      </c>
      <c r="G18" s="37" t="str">
        <f>VLOOKUP(C18,'入力'!$B$13:$E$148,4,FALSE)</f>
        <v>関西</v>
      </c>
      <c r="I18" s="65"/>
      <c r="K18" s="65" t="s">
        <v>130</v>
      </c>
      <c r="L18" s="136" t="str">
        <f>VLOOKUP(C18,'入力'!$B$13:$F$148,5,FALSE)</f>
        <v> </v>
      </c>
      <c r="N18" s="33"/>
      <c r="O18" s="37">
        <v>9</v>
      </c>
      <c r="P18" s="100"/>
      <c r="Q18" s="100"/>
      <c r="R18" s="21"/>
      <c r="S18" s="21"/>
      <c r="T18" s="21">
        <f t="shared" si="2"/>
        <v>0</v>
      </c>
      <c r="U18" s="21"/>
      <c r="V18" s="21" t="b">
        <f t="shared" si="11"/>
        <v>0</v>
      </c>
      <c r="W18" s="37">
        <f t="shared" si="1"/>
        <v>99999</v>
      </c>
      <c r="Y18" s="37">
        <f>VLOOKUP(AF18,'入力'!$D$3:$E$9,2)</f>
        <v>8</v>
      </c>
      <c r="Z18" s="111"/>
      <c r="AB18" s="37" t="str">
        <f t="shared" si="3"/>
        <v> </v>
      </c>
      <c r="AC18" s="37" t="str">
        <f t="shared" si="4"/>
        <v> </v>
      </c>
      <c r="AD18" s="37">
        <f t="shared" si="5"/>
        <v>0</v>
      </c>
      <c r="AE18" s="37">
        <f t="shared" si="6"/>
      </c>
      <c r="AF18" s="37">
        <f t="shared" si="7"/>
      </c>
      <c r="AG18" s="37">
        <f t="shared" si="8"/>
      </c>
      <c r="AH18" s="64">
        <f t="shared" si="9"/>
        <v>0</v>
      </c>
      <c r="AI18" s="37" t="str">
        <f t="shared" si="10"/>
        <v>新</v>
      </c>
      <c r="AJ18" s="37">
        <f>VLOOKUP(AB18,'入力'!$B$151:$C$162,2)</f>
      </c>
      <c r="AN18" s="109"/>
      <c r="AP18" s="33"/>
    </row>
    <row r="19" spans="2:42" ht="17.25">
      <c r="B19" s="37">
        <v>10</v>
      </c>
      <c r="C19" s="102"/>
      <c r="D19" s="103"/>
      <c r="I19" s="65"/>
      <c r="K19" s="65" t="s">
        <v>130</v>
      </c>
      <c r="L19" s="136">
        <f>VLOOKUP(C19,'入力'!$B$13:$F$148,5,FALSE)</f>
        <v>0</v>
      </c>
      <c r="N19" s="33"/>
      <c r="O19" s="37">
        <v>10</v>
      </c>
      <c r="P19" s="100"/>
      <c r="Q19" s="100"/>
      <c r="R19" s="21"/>
      <c r="S19" s="21"/>
      <c r="T19" s="21">
        <f t="shared" si="2"/>
        <v>0</v>
      </c>
      <c r="U19" s="21"/>
      <c r="V19" s="21" t="b">
        <f t="shared" si="11"/>
        <v>0</v>
      </c>
      <c r="W19" s="37">
        <f t="shared" si="1"/>
        <v>99999</v>
      </c>
      <c r="Y19" s="37">
        <f>VLOOKUP(AF19,'入力'!$D$3:$E$9,2)</f>
        <v>8</v>
      </c>
      <c r="Z19" s="111"/>
      <c r="AB19" s="37" t="str">
        <f t="shared" si="3"/>
        <v> </v>
      </c>
      <c r="AC19" s="37" t="str">
        <f t="shared" si="4"/>
        <v> </v>
      </c>
      <c r="AD19" s="37">
        <f t="shared" si="5"/>
        <v>0</v>
      </c>
      <c r="AE19" s="37">
        <f t="shared" si="6"/>
      </c>
      <c r="AF19" s="37">
        <f t="shared" si="7"/>
      </c>
      <c r="AG19" s="37">
        <f t="shared" si="8"/>
      </c>
      <c r="AH19" s="64">
        <f t="shared" si="9"/>
        <v>0</v>
      </c>
      <c r="AI19" s="37" t="str">
        <f t="shared" si="10"/>
        <v>新</v>
      </c>
      <c r="AJ19" s="37">
        <f>VLOOKUP(AB19,'入力'!$B$151:$C$162,2)</f>
      </c>
      <c r="AN19" s="109"/>
      <c r="AP19" s="33"/>
    </row>
    <row r="20" spans="2:42" ht="17.25">
      <c r="B20" s="37">
        <v>11</v>
      </c>
      <c r="C20" s="102"/>
      <c r="D20" s="103"/>
      <c r="E20" s="37">
        <f>VLOOKUP(C20,'入力'!$B$13:$E$148,2,FALSE)</f>
      </c>
      <c r="F20" s="37">
        <f>VLOOKUP(C20,'入力'!$B$13:$E$148,3,FALSE)</f>
      </c>
      <c r="G20" s="37">
        <f>VLOOKUP(C20,'入力'!$B$13:$E$148,4,FALSE)</f>
      </c>
      <c r="I20" s="65"/>
      <c r="K20" s="65" t="s">
        <v>130</v>
      </c>
      <c r="L20" s="136">
        <f>VLOOKUP(C20,'入力'!$B$13:$F$148,5,FALSE)</f>
        <v>0</v>
      </c>
      <c r="N20" s="33"/>
      <c r="O20" s="37">
        <v>11</v>
      </c>
      <c r="P20" s="100"/>
      <c r="Q20" s="100"/>
      <c r="R20" s="21"/>
      <c r="S20" s="21"/>
      <c r="T20" s="21">
        <f t="shared" si="2"/>
        <v>0</v>
      </c>
      <c r="U20" s="21"/>
      <c r="V20" s="21" t="b">
        <f t="shared" si="11"/>
        <v>0</v>
      </c>
      <c r="W20" s="37">
        <f t="shared" si="1"/>
        <v>99999</v>
      </c>
      <c r="Y20" s="37">
        <f>VLOOKUP(AF20,'入力'!$D$3:$E$9,2)</f>
        <v>8</v>
      </c>
      <c r="Z20" s="111"/>
      <c r="AB20" s="37" t="str">
        <f t="shared" si="3"/>
        <v> </v>
      </c>
      <c r="AC20" s="37" t="str">
        <f t="shared" si="4"/>
        <v> </v>
      </c>
      <c r="AD20" s="37">
        <f t="shared" si="5"/>
        <v>0</v>
      </c>
      <c r="AE20" s="37">
        <f t="shared" si="6"/>
      </c>
      <c r="AF20" s="37">
        <f t="shared" si="7"/>
      </c>
      <c r="AG20" s="37">
        <f t="shared" si="8"/>
      </c>
      <c r="AH20" s="64">
        <f t="shared" si="9"/>
        <v>0</v>
      </c>
      <c r="AI20" s="37" t="str">
        <f t="shared" si="10"/>
        <v>新</v>
      </c>
      <c r="AJ20" s="37">
        <f>VLOOKUP(AB20,'入力'!$B$151:$C$162,2)</f>
      </c>
      <c r="AN20" s="109"/>
      <c r="AP20" s="33"/>
    </row>
    <row r="21" spans="2:42" ht="17.25">
      <c r="B21" s="37">
        <v>12</v>
      </c>
      <c r="C21" s="102"/>
      <c r="D21" s="103"/>
      <c r="E21" s="37">
        <f>VLOOKUP(C21,'入力'!$B$13:$E$148,2,FALSE)</f>
      </c>
      <c r="F21" s="37">
        <f>VLOOKUP(C21,'入力'!$B$13:$E$148,3,FALSE)</f>
      </c>
      <c r="G21" s="37">
        <f>VLOOKUP(C21,'入力'!$B$13:$E$148,4,FALSE)</f>
      </c>
      <c r="I21" s="65"/>
      <c r="K21" s="65" t="s">
        <v>130</v>
      </c>
      <c r="L21" s="136">
        <f>VLOOKUP(C21,'入力'!$B$13:$F$148,5,FALSE)</f>
        <v>0</v>
      </c>
      <c r="N21" s="33"/>
      <c r="O21" s="37">
        <v>12</v>
      </c>
      <c r="P21" s="100"/>
      <c r="Q21" s="100"/>
      <c r="R21" s="21"/>
      <c r="S21" s="21"/>
      <c r="T21" s="21">
        <f t="shared" si="2"/>
        <v>0</v>
      </c>
      <c r="U21" s="21"/>
      <c r="V21" s="21" t="b">
        <f t="shared" si="11"/>
        <v>0</v>
      </c>
      <c r="W21" s="37">
        <f t="shared" si="1"/>
        <v>99999</v>
      </c>
      <c r="Y21" s="37">
        <f>VLOOKUP(AF21,'入力'!$D$3:$E$9,2)</f>
        <v>8</v>
      </c>
      <c r="Z21" s="111"/>
      <c r="AB21" s="37" t="str">
        <f t="shared" si="3"/>
        <v> </v>
      </c>
      <c r="AC21" s="37" t="str">
        <f t="shared" si="4"/>
        <v> </v>
      </c>
      <c r="AD21" s="37">
        <f t="shared" si="5"/>
        <v>0</v>
      </c>
      <c r="AE21" s="37">
        <f t="shared" si="6"/>
      </c>
      <c r="AF21" s="37">
        <f t="shared" si="7"/>
      </c>
      <c r="AG21" s="37">
        <f t="shared" si="8"/>
      </c>
      <c r="AH21" s="64">
        <f t="shared" si="9"/>
        <v>0</v>
      </c>
      <c r="AI21" s="37" t="str">
        <f t="shared" si="10"/>
        <v>新</v>
      </c>
      <c r="AJ21" s="37">
        <f>VLOOKUP(AB21,'入力'!$B$151:$C$162,2)</f>
      </c>
      <c r="AN21" s="109"/>
      <c r="AP21" s="33"/>
    </row>
    <row r="22" spans="2:42" ht="17.25">
      <c r="B22" s="37">
        <v>13</v>
      </c>
      <c r="C22" s="102"/>
      <c r="D22" s="103"/>
      <c r="E22" s="37">
        <f>VLOOKUP(C22,'入力'!$B$13:$E$148,2,FALSE)</f>
      </c>
      <c r="F22" s="37">
        <f>VLOOKUP(C22,'入力'!$B$13:$E$148,3,FALSE)</f>
      </c>
      <c r="G22" s="37">
        <f>VLOOKUP(C22,'入力'!$B$13:$E$148,4,FALSE)</f>
      </c>
      <c r="I22" s="65"/>
      <c r="K22" s="65" t="s">
        <v>130</v>
      </c>
      <c r="L22" s="136">
        <f>VLOOKUP(C22,'入力'!$B$13:$F$148,5,FALSE)</f>
        <v>0</v>
      </c>
      <c r="N22" s="33"/>
      <c r="O22" s="37">
        <v>13</v>
      </c>
      <c r="P22" s="100"/>
      <c r="Q22" s="100"/>
      <c r="R22" s="21"/>
      <c r="S22" s="21"/>
      <c r="T22" s="21">
        <f t="shared" si="2"/>
        <v>0</v>
      </c>
      <c r="U22" s="21"/>
      <c r="V22" s="21" t="b">
        <f t="shared" si="11"/>
        <v>0</v>
      </c>
      <c r="W22" s="37">
        <f t="shared" si="1"/>
        <v>99999</v>
      </c>
      <c r="Y22" s="37">
        <f>VLOOKUP(AF22,'入力'!$D$3:$E$9,2)</f>
        <v>8</v>
      </c>
      <c r="Z22" s="111"/>
      <c r="AB22" s="37" t="str">
        <f t="shared" si="3"/>
        <v> </v>
      </c>
      <c r="AC22" s="37" t="str">
        <f t="shared" si="4"/>
        <v> </v>
      </c>
      <c r="AD22" s="37">
        <f t="shared" si="5"/>
        <v>0</v>
      </c>
      <c r="AE22" s="37">
        <f t="shared" si="6"/>
      </c>
      <c r="AF22" s="37">
        <f t="shared" si="7"/>
      </c>
      <c r="AG22" s="37">
        <f t="shared" si="8"/>
      </c>
      <c r="AH22" s="64">
        <f t="shared" si="9"/>
        <v>0</v>
      </c>
      <c r="AI22" s="37" t="str">
        <f t="shared" si="10"/>
        <v>新</v>
      </c>
      <c r="AJ22" s="37">
        <f>VLOOKUP(AB22,'入力'!$B$151:$C$162,2)</f>
      </c>
      <c r="AN22" s="109"/>
      <c r="AP22" s="33"/>
    </row>
    <row r="23" spans="2:42" ht="17.25">
      <c r="B23" s="37">
        <v>14</v>
      </c>
      <c r="C23" s="102"/>
      <c r="D23" s="103"/>
      <c r="E23" s="37">
        <f>VLOOKUP(C23,'入力'!$B$13:$E$148,2,FALSE)</f>
      </c>
      <c r="F23" s="37">
        <f>VLOOKUP(C23,'入力'!$B$13:$E$148,3,FALSE)</f>
      </c>
      <c r="G23" s="37">
        <f>VLOOKUP(C23,'入力'!$B$13:$E$148,4,FALSE)</f>
      </c>
      <c r="I23" s="65"/>
      <c r="K23" s="65" t="s">
        <v>130</v>
      </c>
      <c r="L23" s="136">
        <f>VLOOKUP(C23,'入力'!$B$13:$F$148,5,FALSE)</f>
        <v>0</v>
      </c>
      <c r="N23" s="33"/>
      <c r="O23" s="37">
        <v>14</v>
      </c>
      <c r="P23" s="100"/>
      <c r="Q23" s="100"/>
      <c r="R23" s="21"/>
      <c r="S23" s="21"/>
      <c r="T23" s="21">
        <f t="shared" si="2"/>
        <v>0</v>
      </c>
      <c r="U23" s="21"/>
      <c r="V23" s="21" t="b">
        <f t="shared" si="11"/>
        <v>0</v>
      </c>
      <c r="W23" s="37">
        <f t="shared" si="1"/>
        <v>99999</v>
      </c>
      <c r="Y23" s="37">
        <f>VLOOKUP(AF23,'入力'!$D$3:$E$9,2)</f>
        <v>8</v>
      </c>
      <c r="Z23" s="111"/>
      <c r="AB23" s="37" t="str">
        <f t="shared" si="3"/>
        <v> </v>
      </c>
      <c r="AC23" s="37" t="str">
        <f t="shared" si="4"/>
        <v> </v>
      </c>
      <c r="AD23" s="37">
        <f t="shared" si="5"/>
        <v>0</v>
      </c>
      <c r="AE23" s="37">
        <f t="shared" si="6"/>
      </c>
      <c r="AF23" s="37">
        <f t="shared" si="7"/>
      </c>
      <c r="AG23" s="37">
        <f t="shared" si="8"/>
      </c>
      <c r="AH23" s="64">
        <f t="shared" si="9"/>
        <v>0</v>
      </c>
      <c r="AI23" s="37" t="str">
        <f t="shared" si="10"/>
        <v>新</v>
      </c>
      <c r="AJ23" s="37">
        <f>VLOOKUP(AB23,'入力'!$B$151:$C$162,2)</f>
      </c>
      <c r="AN23" s="109"/>
      <c r="AP23" s="33"/>
    </row>
    <row r="24" spans="2:42" ht="17.25">
      <c r="B24" s="37">
        <v>15</v>
      </c>
      <c r="C24" s="102"/>
      <c r="D24" s="103"/>
      <c r="E24" s="37">
        <f>VLOOKUP(C24,'入力'!$B$13:$E$148,2,FALSE)</f>
      </c>
      <c r="F24" s="37">
        <f>VLOOKUP(C24,'入力'!$B$13:$E$148,3,FALSE)</f>
      </c>
      <c r="G24" s="37">
        <f>VLOOKUP(C24,'入力'!$B$13:$E$148,4,FALSE)</f>
      </c>
      <c r="I24" s="65"/>
      <c r="K24" s="65" t="s">
        <v>130</v>
      </c>
      <c r="L24" s="136">
        <f>VLOOKUP(C24,'入力'!$B$13:$F$148,5,FALSE)</f>
        <v>0</v>
      </c>
      <c r="N24" s="33"/>
      <c r="O24" s="37">
        <v>15</v>
      </c>
      <c r="P24" s="100"/>
      <c r="Q24" s="100"/>
      <c r="R24" s="21"/>
      <c r="S24" s="21"/>
      <c r="T24" s="21">
        <f t="shared" si="2"/>
        <v>0</v>
      </c>
      <c r="U24" s="21"/>
      <c r="V24" s="21" t="b">
        <f t="shared" si="11"/>
        <v>0</v>
      </c>
      <c r="W24" s="37">
        <f t="shared" si="1"/>
        <v>99999</v>
      </c>
      <c r="Y24" s="37">
        <f>VLOOKUP(AF24,'入力'!$D$3:$E$9,2)</f>
        <v>8</v>
      </c>
      <c r="Z24" s="111"/>
      <c r="AB24" s="37" t="str">
        <f t="shared" si="3"/>
        <v> </v>
      </c>
      <c r="AC24" s="37" t="str">
        <f t="shared" si="4"/>
        <v> </v>
      </c>
      <c r="AD24" s="37">
        <f t="shared" si="5"/>
        <v>0</v>
      </c>
      <c r="AE24" s="37">
        <f t="shared" si="6"/>
      </c>
      <c r="AF24" s="37">
        <f t="shared" si="7"/>
      </c>
      <c r="AG24" s="37">
        <f t="shared" si="8"/>
      </c>
      <c r="AH24" s="64">
        <f t="shared" si="9"/>
        <v>0</v>
      </c>
      <c r="AI24" s="37" t="str">
        <f t="shared" si="10"/>
        <v>新</v>
      </c>
      <c r="AJ24" s="37">
        <f>VLOOKUP(AB24,'入力'!$B$151:$C$162,2)</f>
      </c>
      <c r="AN24" s="109"/>
      <c r="AP24" s="33"/>
    </row>
    <row r="25" spans="2:42" ht="17.25">
      <c r="B25" s="37">
        <v>16</v>
      </c>
      <c r="C25" s="102"/>
      <c r="D25" s="103"/>
      <c r="E25" s="37">
        <f>VLOOKUP(C25,'入力'!$B$13:$E$148,2,FALSE)</f>
      </c>
      <c r="F25" s="37">
        <f>VLOOKUP(C25,'入力'!$B$13:$E$148,3,FALSE)</f>
      </c>
      <c r="G25" s="37">
        <f>VLOOKUP(C25,'入力'!$B$13:$E$148,4,FALSE)</f>
      </c>
      <c r="I25" s="65"/>
      <c r="K25" s="65" t="s">
        <v>130</v>
      </c>
      <c r="L25" s="136">
        <f>VLOOKUP(C25,'入力'!$B$13:$F$148,5,FALSE)</f>
        <v>0</v>
      </c>
      <c r="N25" s="33"/>
      <c r="O25" s="37">
        <v>16</v>
      </c>
      <c r="P25" s="100"/>
      <c r="Q25" s="100"/>
      <c r="R25" s="21"/>
      <c r="S25" s="21"/>
      <c r="T25" s="21">
        <f t="shared" si="2"/>
        <v>0</v>
      </c>
      <c r="U25" s="21"/>
      <c r="V25" s="21" t="b">
        <f t="shared" si="11"/>
        <v>0</v>
      </c>
      <c r="W25" s="37">
        <f t="shared" si="1"/>
        <v>99999</v>
      </c>
      <c r="Y25" s="37">
        <f>VLOOKUP(AF25,'入力'!$D$3:$E$9,2)</f>
        <v>8</v>
      </c>
      <c r="Z25" s="111"/>
      <c r="AB25" s="37" t="str">
        <f t="shared" si="3"/>
        <v> </v>
      </c>
      <c r="AC25" s="37" t="str">
        <f t="shared" si="4"/>
        <v> </v>
      </c>
      <c r="AD25" s="37">
        <f t="shared" si="5"/>
        <v>0</v>
      </c>
      <c r="AE25" s="37">
        <f t="shared" si="6"/>
      </c>
      <c r="AF25" s="37">
        <f t="shared" si="7"/>
      </c>
      <c r="AG25" s="37">
        <f t="shared" si="8"/>
      </c>
      <c r="AH25" s="64">
        <f t="shared" si="9"/>
        <v>0</v>
      </c>
      <c r="AI25" s="37" t="str">
        <f t="shared" si="10"/>
        <v>新</v>
      </c>
      <c r="AJ25" s="37">
        <f>VLOOKUP(AB25,'入力'!$B$151:$C$162,2)</f>
      </c>
      <c r="AN25" s="109"/>
      <c r="AP25" s="33"/>
    </row>
    <row r="26" spans="2:42" ht="17.25">
      <c r="B26" s="37">
        <v>17</v>
      </c>
      <c r="C26" s="102"/>
      <c r="D26" s="103"/>
      <c r="E26" s="37">
        <f>VLOOKUP(C26,'入力'!$B$13:$E$148,2,FALSE)</f>
      </c>
      <c r="F26" s="37">
        <f>VLOOKUP(C26,'入力'!$B$13:$E$148,3,FALSE)</f>
      </c>
      <c r="G26" s="37">
        <f>VLOOKUP(C26,'入力'!$B$13:$E$148,4,FALSE)</f>
      </c>
      <c r="I26" s="65"/>
      <c r="K26" s="65" t="s">
        <v>130</v>
      </c>
      <c r="N26" s="33"/>
      <c r="O26" s="37">
        <v>17</v>
      </c>
      <c r="P26" s="100"/>
      <c r="Q26" s="100"/>
      <c r="R26" s="21"/>
      <c r="S26" s="21"/>
      <c r="T26" s="21">
        <f t="shared" si="2"/>
        <v>0</v>
      </c>
      <c r="U26" s="21"/>
      <c r="V26" s="21" t="b">
        <f t="shared" si="11"/>
        <v>0</v>
      </c>
      <c r="W26" s="37">
        <f t="shared" si="1"/>
        <v>99999</v>
      </c>
      <c r="Y26" s="37">
        <f>VLOOKUP(AF26,'入力'!$D$3:$E$9,2)</f>
        <v>8</v>
      </c>
      <c r="Z26" s="111"/>
      <c r="AB26" s="37" t="str">
        <f t="shared" si="3"/>
        <v> </v>
      </c>
      <c r="AC26" s="37" t="str">
        <f t="shared" si="4"/>
        <v> </v>
      </c>
      <c r="AD26" s="37">
        <f t="shared" si="5"/>
        <v>0</v>
      </c>
      <c r="AE26" s="37">
        <f t="shared" si="6"/>
      </c>
      <c r="AF26" s="37">
        <f t="shared" si="7"/>
      </c>
      <c r="AG26" s="37">
        <f t="shared" si="8"/>
      </c>
      <c r="AH26" s="64">
        <f t="shared" si="9"/>
        <v>0</v>
      </c>
      <c r="AI26" s="37" t="str">
        <f t="shared" si="10"/>
        <v>新</v>
      </c>
      <c r="AJ26" s="37">
        <f>VLOOKUP(AB26,'入力'!$B$151:$C$162,2)</f>
      </c>
      <c r="AN26" s="109"/>
      <c r="AP26" s="33"/>
    </row>
    <row r="27" spans="2:42" ht="17.25">
      <c r="B27" s="37">
        <v>18</v>
      </c>
      <c r="C27" s="102"/>
      <c r="D27" s="103"/>
      <c r="E27" s="37">
        <f>VLOOKUP(C27,'入力'!$B$13:$E$148,2,FALSE)</f>
      </c>
      <c r="F27" s="37">
        <f>VLOOKUP(C27,'入力'!$B$13:$E$148,3,FALSE)</f>
      </c>
      <c r="G27" s="37">
        <f>VLOOKUP(C27,'入力'!$B$13:$E$148,4,FALSE)</f>
      </c>
      <c r="I27" s="65"/>
      <c r="K27" s="65" t="s">
        <v>130</v>
      </c>
      <c r="N27" s="33"/>
      <c r="O27" s="37">
        <v>18</v>
      </c>
      <c r="P27" s="100"/>
      <c r="Q27" s="100"/>
      <c r="R27" s="21"/>
      <c r="S27" s="21"/>
      <c r="T27" s="21">
        <f t="shared" si="2"/>
        <v>0</v>
      </c>
      <c r="U27" s="21"/>
      <c r="V27" s="21" t="b">
        <f>AND(Q27&gt;0,NOT(T27))</f>
        <v>0</v>
      </c>
      <c r="W27" s="37">
        <f t="shared" si="1"/>
        <v>99999</v>
      </c>
      <c r="Y27" s="37">
        <f>VLOOKUP(AF27,'入力'!$D$3:$E$9,2)</f>
        <v>8</v>
      </c>
      <c r="Z27" s="111"/>
      <c r="AB27" s="37" t="str">
        <f t="shared" si="3"/>
        <v> </v>
      </c>
      <c r="AC27" s="37" t="str">
        <f t="shared" si="4"/>
        <v> </v>
      </c>
      <c r="AD27" s="37">
        <f t="shared" si="5"/>
        <v>0</v>
      </c>
      <c r="AE27" s="37">
        <f t="shared" si="6"/>
      </c>
      <c r="AF27" s="37">
        <f t="shared" si="7"/>
      </c>
      <c r="AG27" s="37">
        <f t="shared" si="8"/>
      </c>
      <c r="AH27" s="64">
        <f t="shared" si="9"/>
        <v>0</v>
      </c>
      <c r="AI27" s="37" t="str">
        <f t="shared" si="10"/>
        <v>新</v>
      </c>
      <c r="AJ27" s="37">
        <f>VLOOKUP(AB27,'入力'!$B$151:$C$162,2)</f>
      </c>
      <c r="AN27" s="109"/>
      <c r="AP27" s="33"/>
    </row>
    <row r="28" spans="2:42" ht="17.25">
      <c r="B28" s="37">
        <v>19</v>
      </c>
      <c r="C28" s="102"/>
      <c r="D28" s="103"/>
      <c r="E28" s="37">
        <f>VLOOKUP(C28,'入力'!$B$13:$E$148,2,FALSE)</f>
      </c>
      <c r="F28" s="37">
        <f>VLOOKUP(C28,'入力'!$B$13:$E$148,3,FALSE)</f>
      </c>
      <c r="G28" s="37">
        <f>VLOOKUP(C28,'入力'!$B$13:$E$148,4,FALSE)</f>
      </c>
      <c r="I28" s="65"/>
      <c r="K28" s="65" t="s">
        <v>130</v>
      </c>
      <c r="N28" s="33"/>
      <c r="O28" s="37">
        <v>19</v>
      </c>
      <c r="P28" s="100"/>
      <c r="Q28" s="100"/>
      <c r="R28" s="21"/>
      <c r="S28" s="21"/>
      <c r="T28" s="21">
        <f t="shared" si="2"/>
        <v>0</v>
      </c>
      <c r="U28" s="21"/>
      <c r="V28" s="21" t="b">
        <f>AND(Q28&gt;0,NOT(T28))</f>
        <v>0</v>
      </c>
      <c r="W28" s="37">
        <f t="shared" si="1"/>
        <v>99999</v>
      </c>
      <c r="Y28" s="37">
        <f>VLOOKUP(AF28,'入力'!$D$3:$E$9,2)</f>
        <v>8</v>
      </c>
      <c r="Z28" s="111"/>
      <c r="AB28" s="37" t="str">
        <f t="shared" si="3"/>
        <v> </v>
      </c>
      <c r="AC28" s="37" t="str">
        <f t="shared" si="4"/>
        <v> </v>
      </c>
      <c r="AD28" s="37">
        <f t="shared" si="5"/>
        <v>0</v>
      </c>
      <c r="AE28" s="37">
        <f t="shared" si="6"/>
      </c>
      <c r="AF28" s="37">
        <f t="shared" si="7"/>
      </c>
      <c r="AG28" s="37">
        <f t="shared" si="8"/>
      </c>
      <c r="AH28" s="64">
        <f t="shared" si="9"/>
        <v>0</v>
      </c>
      <c r="AI28" s="37" t="str">
        <f t="shared" si="10"/>
        <v>新</v>
      </c>
      <c r="AJ28" s="37">
        <f>VLOOKUP(AB28,'入力'!$B$151:$C$162,2)</f>
      </c>
      <c r="AN28" s="109"/>
      <c r="AP28" s="33"/>
    </row>
    <row r="29" spans="2:42" ht="17.25">
      <c r="B29" s="37">
        <v>20</v>
      </c>
      <c r="C29" s="102"/>
      <c r="D29" s="103"/>
      <c r="E29" s="37">
        <f>VLOOKUP(C29,'入力'!$B$13:$E$148,2,FALSE)</f>
      </c>
      <c r="F29" s="37">
        <f>VLOOKUP(C29,'入力'!$B$13:$E$148,3,FALSE)</f>
      </c>
      <c r="G29" s="37">
        <f>VLOOKUP(C29,'入力'!$B$13:$E$148,4,FALSE)</f>
      </c>
      <c r="I29" s="65"/>
      <c r="K29" s="65" t="s">
        <v>130</v>
      </c>
      <c r="N29" s="33"/>
      <c r="O29" s="37">
        <v>20</v>
      </c>
      <c r="P29" s="100"/>
      <c r="Q29" s="100"/>
      <c r="R29" s="21"/>
      <c r="S29" s="21"/>
      <c r="T29" s="21">
        <f t="shared" si="2"/>
        <v>0</v>
      </c>
      <c r="U29" s="21"/>
      <c r="V29" s="21" t="b">
        <f>AND(Q29&gt;0,NOT(T29))</f>
        <v>0</v>
      </c>
      <c r="W29" s="37">
        <f t="shared" si="1"/>
        <v>99999</v>
      </c>
      <c r="Y29" s="37">
        <f>VLOOKUP(AF29,'入力'!$D$3:$E$9,2)</f>
        <v>8</v>
      </c>
      <c r="Z29" s="111"/>
      <c r="AB29" s="37" t="str">
        <f t="shared" si="3"/>
        <v> </v>
      </c>
      <c r="AC29" s="37" t="str">
        <f t="shared" si="4"/>
        <v> </v>
      </c>
      <c r="AD29" s="37">
        <f t="shared" si="5"/>
        <v>0</v>
      </c>
      <c r="AE29" s="37">
        <f t="shared" si="6"/>
      </c>
      <c r="AF29" s="37">
        <f t="shared" si="7"/>
      </c>
      <c r="AG29" s="37">
        <f t="shared" si="8"/>
      </c>
      <c r="AH29" s="64">
        <f t="shared" si="9"/>
        <v>0</v>
      </c>
      <c r="AI29" s="37" t="str">
        <f t="shared" si="10"/>
        <v>新</v>
      </c>
      <c r="AJ29" s="37">
        <f>VLOOKUP(AB29,'入力'!$B$151:$C$162,2)</f>
      </c>
      <c r="AN29" s="109"/>
      <c r="AP29" s="130"/>
    </row>
    <row r="30" spans="9:42" ht="17.25">
      <c r="I30" s="65"/>
      <c r="N30" s="33"/>
      <c r="P30" s="21"/>
      <c r="Q30" s="21"/>
      <c r="R30" s="21"/>
      <c r="S30" s="21"/>
      <c r="T30" s="21"/>
      <c r="U30" s="21"/>
      <c r="V30" s="21"/>
      <c r="Z30" s="111"/>
      <c r="AN30" s="109"/>
      <c r="AP30" s="33"/>
    </row>
    <row r="31" spans="9:42" ht="17.25">
      <c r="I31" s="65"/>
      <c r="N31" s="33"/>
      <c r="R31" s="21"/>
      <c r="S31" s="21"/>
      <c r="T31" s="21"/>
      <c r="U31" s="21"/>
      <c r="V31" s="21"/>
      <c r="Z31" s="111"/>
      <c r="AJ31" s="37">
        <f>VLOOKUP(AB31,'入力'!$B$151:$C$162,2)</f>
      </c>
      <c r="AN31" s="109"/>
      <c r="AP31" s="33"/>
    </row>
    <row r="32" spans="7:42" ht="17.25">
      <c r="G32" s="150"/>
      <c r="I32" s="65"/>
      <c r="N32" s="33"/>
      <c r="R32" s="21"/>
      <c r="S32" s="21"/>
      <c r="T32" s="21"/>
      <c r="U32" s="21"/>
      <c r="V32" s="21"/>
      <c r="Z32" s="111"/>
      <c r="AH32" s="64"/>
      <c r="AJ32" s="37">
        <f>VLOOKUP(AB32,'入力'!$B$151:$C$162,2)</f>
      </c>
      <c r="AN32" s="109"/>
      <c r="AP32" s="33"/>
    </row>
    <row r="33" spans="1:42" ht="17.25">
      <c r="A33" s="65"/>
      <c r="B33" s="151"/>
      <c r="C33" s="65"/>
      <c r="D33" s="106"/>
      <c r="E33" s="65"/>
      <c r="F33" s="65"/>
      <c r="G33" s="65"/>
      <c r="H33" s="137"/>
      <c r="I33" s="65"/>
      <c r="J33" s="65"/>
      <c r="K33" s="65"/>
      <c r="L33" s="137"/>
      <c r="M33" s="65"/>
      <c r="N33" s="35"/>
      <c r="O33" s="65"/>
      <c r="P33" s="65"/>
      <c r="Q33" s="65"/>
      <c r="R33" s="65"/>
      <c r="S33" s="65"/>
      <c r="T33" s="65"/>
      <c r="U33" s="65"/>
      <c r="V33" s="21"/>
      <c r="W33" s="65"/>
      <c r="X33" s="65"/>
      <c r="Y33" s="65"/>
      <c r="Z33" s="107"/>
      <c r="AA33" s="65"/>
      <c r="AB33" s="65"/>
      <c r="AC33" s="65"/>
      <c r="AD33" s="65"/>
      <c r="AE33" s="65"/>
      <c r="AF33" s="65"/>
      <c r="AG33" s="65"/>
      <c r="AH33" s="65"/>
      <c r="AI33" s="65"/>
      <c r="AJ33" s="65"/>
      <c r="AK33" s="65"/>
      <c r="AL33" s="65"/>
      <c r="AM33" s="65"/>
      <c r="AN33" s="108"/>
      <c r="AO33" s="65"/>
      <c r="AP33" s="35"/>
    </row>
    <row r="36" ht="17.25">
      <c r="D36" s="37"/>
    </row>
    <row r="37" ht="17.25">
      <c r="D37" s="37"/>
    </row>
    <row r="38" ht="17.25">
      <c r="D38" s="37"/>
    </row>
    <row r="39" ht="17.25">
      <c r="D39" s="37"/>
    </row>
    <row r="40" ht="17.25">
      <c r="D40" s="37"/>
    </row>
    <row r="41" ht="17.25">
      <c r="D41" s="37"/>
    </row>
    <row r="42" ht="17.25">
      <c r="D42" s="37"/>
    </row>
    <row r="43" ht="17.25">
      <c r="D43" s="37"/>
    </row>
    <row r="44" ht="17.25">
      <c r="D44" s="37"/>
    </row>
    <row r="45" ht="17.25">
      <c r="D45" s="37"/>
    </row>
    <row r="46" ht="17.25">
      <c r="D46" s="37"/>
    </row>
    <row r="47" ht="17.25">
      <c r="D47" s="37"/>
    </row>
    <row r="48" ht="17.25">
      <c r="D48" s="37"/>
    </row>
  </sheetData>
  <printOptions/>
  <pageMargins left="0.867" right="0.5" top="0.867" bottom="0.5" header="0.512" footer="0.512"/>
  <pageSetup fitToHeight="1"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AP47"/>
  <sheetViews>
    <sheetView defaultGridColor="0" zoomScale="67" zoomScaleNormal="67" colorId="22" workbookViewId="0" topLeftCell="Y1">
      <selection activeCell="AL15" sqref="AL15"/>
    </sheetView>
  </sheetViews>
  <sheetFormatPr defaultColWidth="10.66015625" defaultRowHeight="18"/>
  <cols>
    <col min="1" max="1" width="7.66015625" style="37" customWidth="1"/>
    <col min="2" max="2" width="4.66015625" style="37" customWidth="1"/>
    <col min="3" max="3" width="8.66015625" style="37" customWidth="1"/>
    <col min="4" max="4" width="7.66015625" style="110" customWidth="1"/>
    <col min="5" max="5" width="10.66015625" style="37" customWidth="1"/>
    <col min="6" max="7" width="4.66015625" style="37" customWidth="1"/>
    <col min="8" max="8" width="7.66015625" style="136" customWidth="1"/>
    <col min="9" max="9" width="4.66015625" style="37" customWidth="1"/>
    <col min="10" max="10" width="7.66015625" style="37" customWidth="1"/>
    <col min="11" max="11" width="12.33203125" style="37" customWidth="1"/>
    <col min="12" max="12" width="3" style="136" customWidth="1"/>
    <col min="13" max="13" width="3" style="37" customWidth="1"/>
    <col min="14" max="14" width="7.66015625" style="37" customWidth="1"/>
    <col min="15" max="15" width="4.66015625" style="37" customWidth="1"/>
    <col min="16" max="16" width="5.66015625" style="37" customWidth="1"/>
    <col min="17" max="17" width="9.66015625" style="37" customWidth="1"/>
    <col min="18" max="19" width="3.66015625" style="37" customWidth="1"/>
    <col min="20" max="20" width="5.66015625" style="37" customWidth="1"/>
    <col min="21" max="21" width="3.66015625" style="37" customWidth="1"/>
    <col min="22" max="22" width="4.66015625" style="37" customWidth="1"/>
    <col min="23" max="24" width="7.66015625" style="37" customWidth="1"/>
    <col min="25" max="25" width="8.66015625" style="37" customWidth="1"/>
    <col min="26" max="27" width="7.66015625" style="37" customWidth="1"/>
    <col min="28" max="28" width="4.66015625" style="37" customWidth="1"/>
    <col min="29" max="29" width="8.66015625" style="37" customWidth="1"/>
    <col min="30" max="30" width="5.66015625" style="37" customWidth="1"/>
    <col min="31" max="31" width="12.58203125" style="37" customWidth="1"/>
    <col min="32" max="32" width="7.66015625" style="37" customWidth="1"/>
    <col min="33" max="33" width="5.66015625" style="37" customWidth="1"/>
    <col min="34" max="34" width="10.08203125" style="37" customWidth="1"/>
    <col min="35" max="36" width="4.66015625" style="37" customWidth="1"/>
    <col min="37" max="38" width="5.66015625" style="37" customWidth="1"/>
    <col min="39" max="39" width="4.66015625" style="37" customWidth="1"/>
    <col min="40" max="40" width="10.66015625" style="37" customWidth="1"/>
    <col min="41" max="41" width="7.66015625" style="37" customWidth="1"/>
    <col min="42" max="42" width="3.66015625" style="37" customWidth="1"/>
    <col min="43" max="16384" width="10.66015625" style="37" customWidth="1"/>
  </cols>
  <sheetData>
    <row r="1" spans="4:42" ht="16.5" customHeight="1">
      <c r="D1" s="101" t="s">
        <v>91</v>
      </c>
      <c r="N1" s="33" t="s">
        <v>92</v>
      </c>
      <c r="Z1" s="33" t="s">
        <v>96</v>
      </c>
      <c r="AP1" s="33"/>
    </row>
    <row r="2" spans="3:42" ht="16.5" customHeight="1">
      <c r="C2" s="102"/>
      <c r="D2" s="103"/>
      <c r="E2" s="37" t="s">
        <v>97</v>
      </c>
      <c r="N2" s="33"/>
      <c r="P2" s="104">
        <v>101</v>
      </c>
      <c r="Q2" s="104">
        <v>4021</v>
      </c>
      <c r="Z2" s="33"/>
      <c r="AP2" s="33"/>
    </row>
    <row r="3" spans="1:42" ht="16.5" customHeight="1">
      <c r="A3" s="65"/>
      <c r="B3" s="65"/>
      <c r="C3" s="65"/>
      <c r="D3" s="106"/>
      <c r="E3" s="65"/>
      <c r="F3" s="65"/>
      <c r="G3" s="65"/>
      <c r="H3" s="137"/>
      <c r="I3" s="65"/>
      <c r="J3" s="65"/>
      <c r="K3" s="65"/>
      <c r="L3" s="137"/>
      <c r="M3" s="65"/>
      <c r="N3" s="35"/>
      <c r="O3" s="65"/>
      <c r="P3" s="65"/>
      <c r="Q3" s="65" t="s">
        <v>125</v>
      </c>
      <c r="R3" s="65"/>
      <c r="S3" s="65"/>
      <c r="T3" s="65"/>
      <c r="U3" s="65"/>
      <c r="V3" s="65"/>
      <c r="W3" s="65"/>
      <c r="X3" s="65"/>
      <c r="Y3" s="65"/>
      <c r="Z3" s="107"/>
      <c r="AA3" s="108"/>
      <c r="AB3" s="108"/>
      <c r="AC3" s="108"/>
      <c r="AD3" s="108"/>
      <c r="AE3" s="108"/>
      <c r="AF3" s="108"/>
      <c r="AG3" s="108"/>
      <c r="AH3" s="108"/>
      <c r="AI3" s="108"/>
      <c r="AJ3" s="108"/>
      <c r="AK3" s="108"/>
      <c r="AL3" s="109"/>
      <c r="AM3" s="109"/>
      <c r="AN3" s="109"/>
      <c r="AP3" s="33"/>
    </row>
    <row r="4" spans="1:42" ht="16.5" customHeight="1">
      <c r="A4" s="37" t="s">
        <v>99</v>
      </c>
      <c r="N4" s="33" t="s">
        <v>100</v>
      </c>
      <c r="Q4" s="37" t="s">
        <v>126</v>
      </c>
      <c r="Y4" s="37" t="s">
        <v>4</v>
      </c>
      <c r="Z4" s="111"/>
      <c r="AE4" s="161">
        <f ca="1">NOW()</f>
        <v>39915.808518171296</v>
      </c>
      <c r="AG4" s="155"/>
      <c r="AH4" s="160">
        <f ca="1">NOW()</f>
        <v>39915.808518171296</v>
      </c>
      <c r="AN4" s="109"/>
      <c r="AP4" s="33"/>
    </row>
    <row r="5" spans="1:42" ht="16.5" customHeight="1">
      <c r="A5" s="37" t="s">
        <v>81</v>
      </c>
      <c r="B5" s="37" t="s">
        <v>103</v>
      </c>
      <c r="C5" s="105" t="s">
        <v>9</v>
      </c>
      <c r="E5" s="105" t="s">
        <v>10</v>
      </c>
      <c r="F5" s="99" t="s">
        <v>11</v>
      </c>
      <c r="G5" s="99" t="s">
        <v>12</v>
      </c>
      <c r="I5" s="37" t="s">
        <v>104</v>
      </c>
      <c r="K5" s="113"/>
      <c r="N5" s="33" t="str">
        <f>A5</f>
        <v>10000m</v>
      </c>
      <c r="O5" s="37" t="s">
        <v>104</v>
      </c>
      <c r="P5" s="37" t="s">
        <v>9</v>
      </c>
      <c r="Q5" s="37" t="s">
        <v>105</v>
      </c>
      <c r="T5" s="37" t="s">
        <v>106</v>
      </c>
      <c r="V5" s="37" t="s">
        <v>107</v>
      </c>
      <c r="Z5" s="111"/>
      <c r="AA5" s="37" t="str">
        <f>A5</f>
        <v>10000m</v>
      </c>
      <c r="AB5" s="37" t="s">
        <v>104</v>
      </c>
      <c r="AD5" s="105" t="s">
        <v>9</v>
      </c>
      <c r="AE5" s="105" t="s">
        <v>10</v>
      </c>
      <c r="AF5" s="99" t="s">
        <v>11</v>
      </c>
      <c r="AG5" s="99"/>
      <c r="AI5" s="113"/>
      <c r="AN5" s="109"/>
      <c r="AP5" s="33"/>
    </row>
    <row r="6" spans="3:42" ht="16.5" customHeight="1">
      <c r="C6" s="105"/>
      <c r="E6" s="105"/>
      <c r="F6" s="99"/>
      <c r="G6" s="99"/>
      <c r="K6" s="113"/>
      <c r="N6" s="33"/>
      <c r="Z6" s="111"/>
      <c r="AD6" s="105"/>
      <c r="AE6" s="105"/>
      <c r="AF6" s="99"/>
      <c r="AG6" s="105"/>
      <c r="AI6" s="113"/>
      <c r="AN6" s="109"/>
      <c r="AP6" s="33"/>
    </row>
    <row r="7" spans="3:42" ht="16.5" customHeight="1">
      <c r="C7" s="37" t="s">
        <v>109</v>
      </c>
      <c r="E7" s="37" t="s">
        <v>138</v>
      </c>
      <c r="F7" s="37">
        <v>27</v>
      </c>
      <c r="G7" s="37" t="s">
        <v>61</v>
      </c>
      <c r="H7" s="57" t="s">
        <v>139</v>
      </c>
      <c r="K7" s="64">
        <f>Q7</f>
        <v>31373</v>
      </c>
      <c r="N7" s="33"/>
      <c r="Q7" s="102">
        <v>31373</v>
      </c>
      <c r="W7" s="37">
        <f>IF(Q7=0,99999,IF(T7="0",Q7,99999))</f>
        <v>31373</v>
      </c>
      <c r="Z7" s="111"/>
      <c r="AA7" s="37" t="str">
        <f>AA5</f>
        <v>10000m</v>
      </c>
      <c r="AC7" s="37" t="str">
        <f>C7</f>
        <v>大会記録</v>
      </c>
      <c r="AD7" s="21"/>
      <c r="AE7" s="37" t="str">
        <f>E7</f>
        <v>寺井　　功</v>
      </c>
      <c r="AF7" s="37">
        <f>F7</f>
        <v>27</v>
      </c>
      <c r="AG7" s="37" t="str">
        <f>G7</f>
        <v>関西</v>
      </c>
      <c r="AH7" s="64">
        <f>Q7</f>
        <v>31373</v>
      </c>
      <c r="AI7" s="105"/>
      <c r="AJ7" s="105" t="str">
        <f>H7</f>
        <v> 平成10年 第9回</v>
      </c>
      <c r="AN7" s="109"/>
      <c r="AP7" s="33"/>
    </row>
    <row r="8" spans="3:42" ht="16.5" customHeight="1">
      <c r="C8" s="105"/>
      <c r="E8" s="105"/>
      <c r="F8" s="99"/>
      <c r="G8" s="99"/>
      <c r="K8" s="113"/>
      <c r="N8" s="33"/>
      <c r="Z8" s="111"/>
      <c r="AD8" s="105"/>
      <c r="AE8" s="105"/>
      <c r="AF8" s="99"/>
      <c r="AG8" s="99"/>
      <c r="AI8" s="113"/>
      <c r="AN8" s="109"/>
      <c r="AP8" s="33"/>
    </row>
    <row r="9" spans="1:42" ht="16.5" customHeight="1">
      <c r="A9" s="37" t="s">
        <v>129</v>
      </c>
      <c r="E9" s="37" t="s">
        <v>59</v>
      </c>
      <c r="F9" s="37" t="s">
        <v>59</v>
      </c>
      <c r="G9" s="37" t="s">
        <v>59</v>
      </c>
      <c r="N9" s="33" t="str">
        <f>A9</f>
        <v>共通</v>
      </c>
      <c r="T9" s="37">
        <v>1</v>
      </c>
      <c r="W9" s="37">
        <f aca="true" t="shared" si="0" ref="W9:W29">IF(Q9=0,99999,IF(T9="0",Q9,99999))</f>
        <v>99999</v>
      </c>
      <c r="Z9" s="116"/>
      <c r="AA9" s="37" t="str">
        <f>A9</f>
        <v>共通</v>
      </c>
      <c r="AD9" s="21"/>
      <c r="AE9" s="117"/>
      <c r="AG9" s="99" t="s">
        <v>12</v>
      </c>
      <c r="AH9" s="37" t="s">
        <v>105</v>
      </c>
      <c r="AI9" s="113"/>
      <c r="AJ9" s="37" t="s">
        <v>89</v>
      </c>
      <c r="AM9" s="37" t="s">
        <v>89</v>
      </c>
      <c r="AN9" s="109"/>
      <c r="AP9" s="130"/>
    </row>
    <row r="10" spans="2:42" ht="16.5" customHeight="1">
      <c r="B10" s="37">
        <v>1</v>
      </c>
      <c r="C10" s="102">
        <v>131</v>
      </c>
      <c r="D10" s="103"/>
      <c r="E10" s="37" t="str">
        <f>VLOOKUP(C10,'入力'!$B$13:$E$148,2,FALSE)</f>
        <v>近藤　高弘</v>
      </c>
      <c r="F10" s="37">
        <f>VLOOKUP(C10,'入力'!$B$13:$E$148,3,FALSE)</f>
        <v>28</v>
      </c>
      <c r="G10" s="37" t="str">
        <f>VLOOKUP(C10,'入力'!$B$13:$E$148,4,FALSE)</f>
        <v>中部</v>
      </c>
      <c r="I10" s="65">
        <v>1</v>
      </c>
      <c r="K10" s="65" t="s">
        <v>130</v>
      </c>
      <c r="L10" s="136">
        <f>VLOOKUP(C10,'入力'!$B$13:$F$148,5,FALSE)</f>
        <v>0</v>
      </c>
      <c r="N10" s="33"/>
      <c r="O10" s="37">
        <v>1</v>
      </c>
      <c r="P10" s="100">
        <v>131</v>
      </c>
      <c r="Q10" s="100">
        <v>34307</v>
      </c>
      <c r="R10" s="21"/>
      <c r="S10" s="21"/>
      <c r="T10" s="21">
        <f aca="true" t="shared" si="1" ref="T10:T29">VLOOKUP(P10,$C$9:$G$32,2,FALSE)</f>
        <v>0</v>
      </c>
      <c r="U10" s="21"/>
      <c r="V10" s="21" t="b">
        <f>AND(Q10&gt;0,NOT(T10))</f>
        <v>1</v>
      </c>
      <c r="W10" s="37">
        <f t="shared" si="0"/>
        <v>34307</v>
      </c>
      <c r="Y10" s="37">
        <f>VLOOKUP(AF10,'入力'!$D$3:$E$9,2)</f>
        <v>1</v>
      </c>
      <c r="Z10" s="111"/>
      <c r="AB10" s="37">
        <f aca="true" t="shared" si="2" ref="AB10:AB29">IF(V10=1,RANK(W10,$W$10:$W$29,1)," ")</f>
        <v>1</v>
      </c>
      <c r="AC10" s="37" t="str">
        <f aca="true" t="shared" si="3" ref="AC10:AC29">IF(T10=0," ","ｵｰﾌﾟﾝ")</f>
        <v> </v>
      </c>
      <c r="AD10" s="37">
        <f aca="true" t="shared" si="4" ref="AD10:AD29">P10</f>
        <v>131</v>
      </c>
      <c r="AE10" s="37" t="str">
        <f aca="true" t="shared" si="5" ref="AE10:AE29">VLOOKUP(P10,$C$9:$G$32,3,FALSE)</f>
        <v>近藤　高弘</v>
      </c>
      <c r="AF10" s="37">
        <f aca="true" t="shared" si="6" ref="AF10:AF29">VLOOKUP(P10,$C$9:$G$32,4,FALSE)</f>
        <v>28</v>
      </c>
      <c r="AG10" s="37" t="str">
        <f aca="true" t="shared" si="7" ref="AG10:AG29">VLOOKUP(P10,$C$9:$G$32,5,FALSE)</f>
        <v>中部</v>
      </c>
      <c r="AH10" s="64">
        <f aca="true" t="shared" si="8" ref="AH10:AH29">Q10</f>
        <v>34307</v>
      </c>
      <c r="AI10" s="37" t="str">
        <f aca="true" t="shared" si="9" ref="AI10:AI29">IF(Q10&lt;Q$7,"新",IF(Q10=Q$7,"タイ"," "))</f>
        <v> </v>
      </c>
      <c r="AJ10" s="37">
        <f>VLOOKUP(AB10,'入力'!$B$151:$C$162,2)</f>
        <v>7</v>
      </c>
      <c r="AL10" s="37" t="s">
        <v>78</v>
      </c>
      <c r="AM10" s="118">
        <f>SUMIF($AG$10:$AG$29,$AL10,AJ$10:AJ$29)</f>
        <v>9</v>
      </c>
      <c r="AN10" s="118">
        <f>AM11</f>
        <v>5</v>
      </c>
      <c r="AO10" s="118">
        <f>AM12</f>
        <v>7</v>
      </c>
      <c r="AP10" s="33"/>
    </row>
    <row r="11" spans="2:42" ht="16.5" customHeight="1">
      <c r="B11" s="37">
        <v>2</v>
      </c>
      <c r="C11" s="102">
        <v>133</v>
      </c>
      <c r="D11" s="103"/>
      <c r="E11" s="37" t="str">
        <f>VLOOKUP(C11,'入力'!$B$13:$E$148,2,FALSE)</f>
        <v>永延　知也</v>
      </c>
      <c r="F11" s="37">
        <f>VLOOKUP(C11,'入力'!$B$13:$E$148,3,FALSE)</f>
        <v>26</v>
      </c>
      <c r="G11" s="37" t="str">
        <f>VLOOKUP(C11,'入力'!$B$13:$E$148,4,FALSE)</f>
        <v>中部</v>
      </c>
      <c r="I11" s="65">
        <v>5</v>
      </c>
      <c r="K11" s="65" t="s">
        <v>130</v>
      </c>
      <c r="L11" s="136">
        <f>VLOOKUP(C11,'入力'!$B$13:$F$148,5,FALSE)</f>
        <v>0</v>
      </c>
      <c r="N11" s="33"/>
      <c r="O11" s="37">
        <v>2</v>
      </c>
      <c r="P11" s="100">
        <v>207</v>
      </c>
      <c r="Q11" s="100">
        <v>35444</v>
      </c>
      <c r="R11" s="21"/>
      <c r="S11" s="21"/>
      <c r="T11" s="21">
        <f t="shared" si="1"/>
        <v>0</v>
      </c>
      <c r="U11" s="21"/>
      <c r="V11" s="21" t="b">
        <f aca="true" t="shared" si="10" ref="V11:V26">AND(Q11&gt;0,NOT(T11))</f>
        <v>1</v>
      </c>
      <c r="W11" s="37">
        <f t="shared" si="0"/>
        <v>35444</v>
      </c>
      <c r="Y11" s="37">
        <f>VLOOKUP(AF11,'入力'!$D$3:$E$9,2)</f>
        <v>2</v>
      </c>
      <c r="Z11" s="111"/>
      <c r="AB11" s="37">
        <f t="shared" si="2"/>
        <v>2</v>
      </c>
      <c r="AC11" s="37" t="str">
        <f t="shared" si="3"/>
        <v> </v>
      </c>
      <c r="AD11" s="37">
        <f t="shared" si="4"/>
        <v>207</v>
      </c>
      <c r="AE11" s="37" t="str">
        <f t="shared" si="5"/>
        <v>川合　秀明</v>
      </c>
      <c r="AF11" s="37">
        <f t="shared" si="6"/>
        <v>32</v>
      </c>
      <c r="AG11" s="37" t="str">
        <f t="shared" si="7"/>
        <v>北陸</v>
      </c>
      <c r="AH11" s="64">
        <f t="shared" si="8"/>
        <v>35444</v>
      </c>
      <c r="AI11" s="37" t="str">
        <f t="shared" si="9"/>
        <v> </v>
      </c>
      <c r="AJ11" s="37">
        <f>VLOOKUP(AB11,'入力'!$B$151:$C$162,2)</f>
        <v>5</v>
      </c>
      <c r="AL11" s="37" t="s">
        <v>67</v>
      </c>
      <c r="AM11" s="118">
        <f>SUMIF($AG$10:$AG$29,$AL11,AJ$10:AJ$29)</f>
        <v>5</v>
      </c>
      <c r="AN11" s="109"/>
      <c r="AP11" s="33"/>
    </row>
    <row r="12" spans="2:42" ht="16.5" customHeight="1">
      <c r="B12" s="37">
        <v>3</v>
      </c>
      <c r="C12" s="102">
        <v>207</v>
      </c>
      <c r="D12" s="103"/>
      <c r="E12" s="37" t="str">
        <f>VLOOKUP(C12,'入力'!$B$13:$E$148,2,FALSE)</f>
        <v>川合　秀明</v>
      </c>
      <c r="F12" s="37">
        <f>VLOOKUP(C12,'入力'!$B$13:$E$148,3,FALSE)</f>
        <v>32</v>
      </c>
      <c r="G12" s="37" t="str">
        <f>VLOOKUP(C12,'入力'!$B$13:$E$148,4,FALSE)</f>
        <v>北陸</v>
      </c>
      <c r="I12" s="65">
        <v>2</v>
      </c>
      <c r="K12" s="65" t="s">
        <v>130</v>
      </c>
      <c r="L12" s="136">
        <f>VLOOKUP(C12,'入力'!$B$13:$F$148,5,FALSE)</f>
        <v>0</v>
      </c>
      <c r="N12" s="33"/>
      <c r="O12" s="37">
        <v>3</v>
      </c>
      <c r="P12" s="100">
        <v>502</v>
      </c>
      <c r="Q12" s="100">
        <v>37373</v>
      </c>
      <c r="R12" s="21"/>
      <c r="S12" s="21"/>
      <c r="T12" s="21">
        <f t="shared" si="1"/>
        <v>0</v>
      </c>
      <c r="U12" s="21"/>
      <c r="V12" s="21" t="b">
        <f t="shared" si="10"/>
        <v>1</v>
      </c>
      <c r="W12" s="37">
        <f t="shared" si="0"/>
        <v>37373</v>
      </c>
      <c r="Y12" s="37">
        <f>VLOOKUP(AF12,'入力'!$D$3:$E$9,2)</f>
        <v>4</v>
      </c>
      <c r="Z12" s="111"/>
      <c r="AB12" s="37">
        <f t="shared" si="2"/>
        <v>3</v>
      </c>
      <c r="AC12" s="37" t="str">
        <f t="shared" si="3"/>
        <v> </v>
      </c>
      <c r="AD12" s="37">
        <f aca="true" t="shared" si="11" ref="AD12:AD17">P12</f>
        <v>502</v>
      </c>
      <c r="AE12" s="37" t="str">
        <f aca="true" t="shared" si="12" ref="AE12:AE17">VLOOKUP(P12,$C$9:$G$32,3,FALSE)</f>
        <v>河原　正治</v>
      </c>
      <c r="AF12" s="37">
        <f aca="true" t="shared" si="13" ref="AF12:AF17">VLOOKUP(P12,$C$9:$G$32,4,FALSE)</f>
        <v>45</v>
      </c>
      <c r="AG12" s="37" t="str">
        <f aca="true" t="shared" si="14" ref="AG12:AG17">VLOOKUP(P12,$C$9:$G$32,5,FALSE)</f>
        <v>関西</v>
      </c>
      <c r="AH12" s="64">
        <f aca="true" t="shared" si="15" ref="AH12:AH17">Q12</f>
        <v>37373</v>
      </c>
      <c r="AI12" s="37" t="str">
        <f aca="true" t="shared" si="16" ref="AI12:AI17">IF(Q12&lt;Q$7,"新",IF(Q12=Q$7,"タイ"," "))</f>
        <v> </v>
      </c>
      <c r="AJ12" s="37">
        <f>VLOOKUP(AB12,'入力'!$B$151:$C$162,2)</f>
        <v>4</v>
      </c>
      <c r="AL12" s="37" t="s">
        <v>61</v>
      </c>
      <c r="AM12" s="118">
        <f>SUMIF($AG$10:$AG$29,$AL12,AJ$10:AJ$29)</f>
        <v>7</v>
      </c>
      <c r="AN12" s="109"/>
      <c r="AP12" s="33"/>
    </row>
    <row r="13" spans="2:42" ht="16.5" customHeight="1">
      <c r="B13" s="37">
        <v>4</v>
      </c>
      <c r="C13" s="178">
        <v>212</v>
      </c>
      <c r="D13" s="179"/>
      <c r="E13" s="180" t="str">
        <f>VLOOKUP(C13,'入力'!$B$13:$E$148,2,FALSE)</f>
        <v>木下　洋輔</v>
      </c>
      <c r="F13" s="180">
        <f>VLOOKUP(C13,'入力'!$B$13:$E$148,3,FALSE)</f>
        <v>27</v>
      </c>
      <c r="G13" s="180" t="str">
        <f>VLOOKUP(C13,'入力'!$B$13:$E$148,4,FALSE)</f>
        <v>北陸</v>
      </c>
      <c r="I13" s="65"/>
      <c r="K13" s="65" t="s">
        <v>130</v>
      </c>
      <c r="L13" s="136">
        <f>VLOOKUP(C13,'入力'!$B$13:$F$148,5,FALSE)</f>
        <v>0</v>
      </c>
      <c r="N13" s="33"/>
      <c r="O13" s="37">
        <v>4</v>
      </c>
      <c r="P13" s="100">
        <v>506</v>
      </c>
      <c r="Q13" s="100">
        <v>38418</v>
      </c>
      <c r="R13" s="21"/>
      <c r="S13" s="21"/>
      <c r="T13" s="21">
        <f t="shared" si="1"/>
        <v>0</v>
      </c>
      <c r="U13" s="21"/>
      <c r="V13" s="21" t="b">
        <f t="shared" si="10"/>
        <v>1</v>
      </c>
      <c r="W13" s="37">
        <f t="shared" si="0"/>
        <v>38418</v>
      </c>
      <c r="Y13" s="37">
        <f>VLOOKUP(AF13,'入力'!$D$3:$E$9,2)</f>
        <v>2</v>
      </c>
      <c r="Z13" s="111"/>
      <c r="AB13" s="37">
        <f t="shared" si="2"/>
        <v>4</v>
      </c>
      <c r="AC13" s="37" t="str">
        <f t="shared" si="3"/>
        <v> </v>
      </c>
      <c r="AD13" s="37">
        <f t="shared" si="11"/>
        <v>506</v>
      </c>
      <c r="AE13" s="37" t="str">
        <f t="shared" si="12"/>
        <v>岡島　敏博</v>
      </c>
      <c r="AF13" s="37">
        <f t="shared" si="13"/>
        <v>34</v>
      </c>
      <c r="AG13" s="37" t="str">
        <f t="shared" si="14"/>
        <v>関西</v>
      </c>
      <c r="AH13" s="64">
        <f t="shared" si="15"/>
        <v>38418</v>
      </c>
      <c r="AI13" s="37" t="str">
        <f t="shared" si="16"/>
        <v> </v>
      </c>
      <c r="AJ13" s="37">
        <f>VLOOKUP(AB13,'入力'!$B$151:$C$162,2)</f>
        <v>3</v>
      </c>
      <c r="AL13" s="37" t="s">
        <v>59</v>
      </c>
      <c r="AM13" s="118">
        <f>SUMIF($AG$10:$AG$29,$AL13,AJ$10:AJ$29)</f>
        <v>0</v>
      </c>
      <c r="AN13" s="109"/>
      <c r="AP13" s="33"/>
    </row>
    <row r="14" spans="2:42" ht="16.5" customHeight="1">
      <c r="B14" s="37">
        <v>5</v>
      </c>
      <c r="C14" s="102">
        <v>502</v>
      </c>
      <c r="D14" s="103"/>
      <c r="E14" s="37" t="str">
        <f>VLOOKUP(C14,'入力'!$B$13:$E$148,2,FALSE)</f>
        <v>河原　正治</v>
      </c>
      <c r="F14" s="37">
        <f>VLOOKUP(C14,'入力'!$B$13:$E$148,3,FALSE)</f>
        <v>45</v>
      </c>
      <c r="G14" s="37" t="str">
        <f>VLOOKUP(C14,'入力'!$B$13:$E$148,4,FALSE)</f>
        <v>関西</v>
      </c>
      <c r="I14" s="65">
        <v>3</v>
      </c>
      <c r="K14" s="65" t="s">
        <v>130</v>
      </c>
      <c r="L14" s="136">
        <f>VLOOKUP(C14,'入力'!$B$13:$F$148,5,FALSE)</f>
        <v>0</v>
      </c>
      <c r="N14" s="33"/>
      <c r="O14" s="37">
        <v>5</v>
      </c>
      <c r="P14" s="100">
        <v>133</v>
      </c>
      <c r="Q14" s="100">
        <v>42335</v>
      </c>
      <c r="R14" s="21"/>
      <c r="S14" s="21"/>
      <c r="T14" s="21">
        <f t="shared" si="1"/>
        <v>0</v>
      </c>
      <c r="U14" s="21"/>
      <c r="V14" s="21" t="b">
        <f t="shared" si="10"/>
        <v>1</v>
      </c>
      <c r="W14" s="37">
        <f t="shared" si="0"/>
        <v>42335</v>
      </c>
      <c r="Y14" s="37">
        <f>VLOOKUP(AF14,'入力'!$D$3:$E$9,2)</f>
        <v>1</v>
      </c>
      <c r="Z14" s="111"/>
      <c r="AB14" s="37">
        <f t="shared" si="2"/>
        <v>5</v>
      </c>
      <c r="AC14" s="37" t="str">
        <f t="shared" si="3"/>
        <v> </v>
      </c>
      <c r="AD14" s="37">
        <f t="shared" si="11"/>
        <v>133</v>
      </c>
      <c r="AE14" s="37" t="str">
        <f t="shared" si="12"/>
        <v>永延　知也</v>
      </c>
      <c r="AF14" s="37">
        <f t="shared" si="13"/>
        <v>26</v>
      </c>
      <c r="AG14" s="37" t="str">
        <f t="shared" si="14"/>
        <v>中部</v>
      </c>
      <c r="AH14" s="64">
        <f t="shared" si="15"/>
        <v>42335</v>
      </c>
      <c r="AI14" s="37" t="str">
        <f t="shared" si="16"/>
        <v> </v>
      </c>
      <c r="AJ14" s="37">
        <f>VLOOKUP(AB14,'入力'!$B$151:$C$162,2)</f>
        <v>2</v>
      </c>
      <c r="AM14" s="118">
        <f>SUMIF($AG$10:$AG$29,$AL14,AJ$10:AJ$29)</f>
        <v>0</v>
      </c>
      <c r="AN14" s="134"/>
      <c r="AP14" s="33"/>
    </row>
    <row r="15" spans="2:42" ht="16.5" customHeight="1">
      <c r="B15" s="37">
        <v>6</v>
      </c>
      <c r="C15" s="102">
        <v>506</v>
      </c>
      <c r="D15" s="103"/>
      <c r="E15" s="37" t="str">
        <f>VLOOKUP(C15,'入力'!$B$13:$E$148,2,FALSE)</f>
        <v>岡島　敏博</v>
      </c>
      <c r="F15" s="37">
        <f>VLOOKUP(C15,'入力'!$B$13:$E$148,3,FALSE)</f>
        <v>34</v>
      </c>
      <c r="G15" s="37" t="str">
        <f>VLOOKUP(C15,'入力'!$B$13:$E$148,4,FALSE)</f>
        <v>関西</v>
      </c>
      <c r="I15" s="65">
        <v>4</v>
      </c>
      <c r="K15" s="65" t="s">
        <v>130</v>
      </c>
      <c r="L15" s="136" t="str">
        <f>VLOOKUP(C15,'入力'!$B$13:$F$148,5,FALSE)</f>
        <v> </v>
      </c>
      <c r="N15" s="33"/>
      <c r="O15" s="37">
        <v>6</v>
      </c>
      <c r="P15" s="100"/>
      <c r="Q15" s="100"/>
      <c r="R15" s="21"/>
      <c r="S15" s="21"/>
      <c r="T15" s="21">
        <f t="shared" si="1"/>
        <v>0</v>
      </c>
      <c r="U15" s="21"/>
      <c r="V15" s="21" t="b">
        <f t="shared" si="10"/>
        <v>0</v>
      </c>
      <c r="W15" s="37">
        <f t="shared" si="0"/>
        <v>99999</v>
      </c>
      <c r="Y15" s="37">
        <f>VLOOKUP(AF15,'入力'!$D$3:$E$9,2)</f>
        <v>8</v>
      </c>
      <c r="Z15" s="111"/>
      <c r="AB15" s="37" t="str">
        <f t="shared" si="2"/>
        <v> </v>
      </c>
      <c r="AC15" s="37" t="str">
        <f t="shared" si="3"/>
        <v> </v>
      </c>
      <c r="AD15" s="37">
        <f t="shared" si="11"/>
        <v>0</v>
      </c>
      <c r="AE15" s="37">
        <f t="shared" si="12"/>
      </c>
      <c r="AF15" s="37">
        <f t="shared" si="13"/>
      </c>
      <c r="AG15" s="37">
        <f t="shared" si="14"/>
      </c>
      <c r="AH15" s="64">
        <f t="shared" si="15"/>
        <v>0</v>
      </c>
      <c r="AI15" s="37" t="str">
        <f t="shared" si="16"/>
        <v>新</v>
      </c>
      <c r="AJ15" s="37">
        <f>VLOOKUP(AB15,'入力'!$B$151:$C$162,2)</f>
      </c>
      <c r="AM15" s="118"/>
      <c r="AN15" s="134"/>
      <c r="AP15" s="33"/>
    </row>
    <row r="16" spans="2:42" ht="16.5" customHeight="1">
      <c r="B16" s="37">
        <v>7</v>
      </c>
      <c r="C16" s="102"/>
      <c r="D16" s="103"/>
      <c r="E16" s="37">
        <f>VLOOKUP(C16,'入力'!$B$13:$E$148,2,FALSE)</f>
      </c>
      <c r="F16" s="37">
        <f>VLOOKUP(C16,'入力'!$B$13:$E$148,3,FALSE)</f>
      </c>
      <c r="G16" s="37">
        <f>VLOOKUP(C16,'入力'!$B$13:$E$148,4,FALSE)</f>
      </c>
      <c r="I16" s="65"/>
      <c r="K16" s="65" t="s">
        <v>130</v>
      </c>
      <c r="L16" s="136">
        <f>VLOOKUP(C16,'入力'!$B$13:$F$148,5,FALSE)</f>
        <v>0</v>
      </c>
      <c r="N16" s="33"/>
      <c r="O16" s="37">
        <v>7</v>
      </c>
      <c r="P16" s="100"/>
      <c r="Q16" s="100"/>
      <c r="R16" s="21"/>
      <c r="S16" s="21"/>
      <c r="T16" s="21">
        <f t="shared" si="1"/>
        <v>0</v>
      </c>
      <c r="U16" s="21"/>
      <c r="V16" s="21" t="b">
        <f t="shared" si="10"/>
        <v>0</v>
      </c>
      <c r="W16" s="37">
        <f t="shared" si="0"/>
        <v>99999</v>
      </c>
      <c r="Y16" s="37">
        <f>VLOOKUP(AF16,'入力'!$D$3:$E$9,2)</f>
        <v>8</v>
      </c>
      <c r="Z16" s="111"/>
      <c r="AB16" s="37" t="str">
        <f t="shared" si="2"/>
        <v> </v>
      </c>
      <c r="AC16" s="37" t="str">
        <f t="shared" si="3"/>
        <v> </v>
      </c>
      <c r="AD16" s="37">
        <f t="shared" si="11"/>
        <v>0</v>
      </c>
      <c r="AE16" s="37">
        <f t="shared" si="12"/>
      </c>
      <c r="AF16" s="37">
        <f t="shared" si="13"/>
      </c>
      <c r="AG16" s="37">
        <f t="shared" si="14"/>
      </c>
      <c r="AH16" s="64">
        <f t="shared" si="15"/>
        <v>0</v>
      </c>
      <c r="AI16" s="37" t="str">
        <f t="shared" si="16"/>
        <v>新</v>
      </c>
      <c r="AJ16" s="37">
        <f>VLOOKUP(AB16,'入力'!$B$151:$C$162,2)</f>
      </c>
      <c r="AN16" s="134"/>
      <c r="AP16" s="33"/>
    </row>
    <row r="17" spans="2:42" ht="16.5" customHeight="1">
      <c r="B17" s="37">
        <v>8</v>
      </c>
      <c r="C17" s="102"/>
      <c r="D17" s="103"/>
      <c r="E17" s="37">
        <f>VLOOKUP(C17,'入力'!$B$13:$E$148,2,FALSE)</f>
      </c>
      <c r="F17" s="37">
        <f>VLOOKUP(C17,'入力'!$B$13:$E$148,3,FALSE)</f>
      </c>
      <c r="G17" s="37">
        <f>VLOOKUP(C17,'入力'!$B$13:$E$148,4,FALSE)</f>
      </c>
      <c r="I17" s="65"/>
      <c r="K17" s="65" t="s">
        <v>130</v>
      </c>
      <c r="L17" s="136">
        <f>VLOOKUP(C17,'入力'!$B$13:$F$148,5,FALSE)</f>
        <v>0</v>
      </c>
      <c r="N17" s="33"/>
      <c r="O17" s="37">
        <v>8</v>
      </c>
      <c r="P17" s="100"/>
      <c r="Q17" s="100"/>
      <c r="R17" s="21"/>
      <c r="S17" s="21"/>
      <c r="T17" s="21">
        <f t="shared" si="1"/>
        <v>0</v>
      </c>
      <c r="U17" s="21"/>
      <c r="V17" s="21" t="b">
        <f t="shared" si="10"/>
        <v>0</v>
      </c>
      <c r="W17" s="37">
        <f t="shared" si="0"/>
        <v>99999</v>
      </c>
      <c r="Y17" s="37">
        <f>VLOOKUP(AF17,'入力'!$D$3:$E$9,2)</f>
        <v>8</v>
      </c>
      <c r="Z17" s="111"/>
      <c r="AB17" s="37" t="str">
        <f t="shared" si="2"/>
        <v> </v>
      </c>
      <c r="AC17" s="37" t="str">
        <f t="shared" si="3"/>
        <v> </v>
      </c>
      <c r="AD17" s="37">
        <f t="shared" si="11"/>
        <v>0</v>
      </c>
      <c r="AE17" s="37">
        <f t="shared" si="12"/>
      </c>
      <c r="AF17" s="37">
        <f t="shared" si="13"/>
      </c>
      <c r="AG17" s="37">
        <f t="shared" si="14"/>
      </c>
      <c r="AH17" s="64">
        <f t="shared" si="15"/>
        <v>0</v>
      </c>
      <c r="AI17" s="37" t="str">
        <f t="shared" si="16"/>
        <v>新</v>
      </c>
      <c r="AJ17" s="37">
        <f>VLOOKUP(AB17,'入力'!$B$151:$C$162,2)</f>
      </c>
      <c r="AN17" s="134"/>
      <c r="AP17" s="33"/>
    </row>
    <row r="18" spans="2:42" ht="16.5" customHeight="1">
      <c r="B18" s="37">
        <v>9</v>
      </c>
      <c r="C18" s="102"/>
      <c r="D18" s="103"/>
      <c r="E18" s="37">
        <f>VLOOKUP(C18,'入力'!$B$13:$E$148,2,FALSE)</f>
      </c>
      <c r="F18" s="37">
        <f>VLOOKUP(C18,'入力'!$B$13:$E$148,3,FALSE)</f>
      </c>
      <c r="G18" s="37">
        <f>VLOOKUP(C18,'入力'!$B$13:$E$148,4,FALSE)</f>
      </c>
      <c r="I18" s="65"/>
      <c r="K18" s="65" t="s">
        <v>130</v>
      </c>
      <c r="L18" s="136">
        <f>VLOOKUP(C18,'入力'!$B$13:$F$148,5,FALSE)</f>
        <v>0</v>
      </c>
      <c r="N18" s="33"/>
      <c r="O18" s="37">
        <v>9</v>
      </c>
      <c r="P18" s="100"/>
      <c r="Q18" s="100"/>
      <c r="R18" s="21"/>
      <c r="S18" s="21"/>
      <c r="T18" s="21">
        <f t="shared" si="1"/>
        <v>0</v>
      </c>
      <c r="U18" s="21"/>
      <c r="V18" s="21" t="b">
        <f t="shared" si="10"/>
        <v>0</v>
      </c>
      <c r="W18" s="37">
        <f t="shared" si="0"/>
        <v>99999</v>
      </c>
      <c r="Y18" s="37">
        <f>VLOOKUP(AF18,'入力'!$D$3:$E$9,2)</f>
        <v>8</v>
      </c>
      <c r="Z18" s="111"/>
      <c r="AB18" s="37" t="str">
        <f t="shared" si="2"/>
        <v> </v>
      </c>
      <c r="AC18" s="37" t="str">
        <f t="shared" si="3"/>
        <v> </v>
      </c>
      <c r="AD18" s="37">
        <f t="shared" si="4"/>
        <v>0</v>
      </c>
      <c r="AE18" s="37">
        <f t="shared" si="5"/>
      </c>
      <c r="AF18" s="37">
        <f t="shared" si="6"/>
      </c>
      <c r="AG18" s="37">
        <f t="shared" si="7"/>
      </c>
      <c r="AH18" s="64">
        <f t="shared" si="8"/>
        <v>0</v>
      </c>
      <c r="AI18" s="37" t="str">
        <f t="shared" si="9"/>
        <v>新</v>
      </c>
      <c r="AJ18" s="37">
        <f>VLOOKUP(AB18,'入力'!$B$151:$C$162,2)</f>
      </c>
      <c r="AN18" s="134"/>
      <c r="AP18" s="33"/>
    </row>
    <row r="19" spans="2:42" ht="16.5" customHeight="1">
      <c r="B19" s="37">
        <v>10</v>
      </c>
      <c r="C19" s="102"/>
      <c r="D19" s="103"/>
      <c r="E19" s="37">
        <f>VLOOKUP(C19,'入力'!$B$13:$E$148,2,FALSE)</f>
      </c>
      <c r="F19" s="37">
        <f>VLOOKUP(C19,'入力'!$B$13:$E$148,3,FALSE)</f>
      </c>
      <c r="G19" s="37">
        <f>VLOOKUP(C19,'入力'!$B$13:$E$148,4,FALSE)</f>
      </c>
      <c r="I19" s="65"/>
      <c r="K19" s="65" t="s">
        <v>130</v>
      </c>
      <c r="L19" s="136">
        <f>VLOOKUP(C19,'入力'!$B$13:$F$148,5,FALSE)</f>
        <v>0</v>
      </c>
      <c r="N19" s="33"/>
      <c r="O19" s="37">
        <v>10</v>
      </c>
      <c r="P19" s="100"/>
      <c r="Q19" s="100"/>
      <c r="R19" s="21"/>
      <c r="S19" s="21"/>
      <c r="T19" s="21">
        <f t="shared" si="1"/>
        <v>0</v>
      </c>
      <c r="U19" s="21"/>
      <c r="V19" s="21" t="b">
        <f t="shared" si="10"/>
        <v>0</v>
      </c>
      <c r="W19" s="37">
        <f t="shared" si="0"/>
        <v>99999</v>
      </c>
      <c r="Y19" s="37">
        <f>VLOOKUP(AF19,'入力'!$D$3:$E$9,2)</f>
        <v>8</v>
      </c>
      <c r="Z19" s="111"/>
      <c r="AB19" s="37" t="str">
        <f t="shared" si="2"/>
        <v> </v>
      </c>
      <c r="AC19" s="37" t="str">
        <f t="shared" si="3"/>
        <v> </v>
      </c>
      <c r="AD19" s="37">
        <f t="shared" si="4"/>
        <v>0</v>
      </c>
      <c r="AE19" s="37">
        <f t="shared" si="5"/>
      </c>
      <c r="AF19" s="37">
        <f t="shared" si="6"/>
      </c>
      <c r="AG19" s="37">
        <f t="shared" si="7"/>
      </c>
      <c r="AH19" s="64">
        <f t="shared" si="8"/>
        <v>0</v>
      </c>
      <c r="AI19" s="37" t="str">
        <f t="shared" si="9"/>
        <v>新</v>
      </c>
      <c r="AJ19" s="37">
        <f>VLOOKUP(AB19,'入力'!$B$151:$C$162,2)</f>
      </c>
      <c r="AN19" s="134"/>
      <c r="AP19" s="33"/>
    </row>
    <row r="20" spans="2:42" ht="16.5" customHeight="1">
      <c r="B20" s="37">
        <v>11</v>
      </c>
      <c r="C20" s="102"/>
      <c r="D20" s="103"/>
      <c r="E20" s="37">
        <f>VLOOKUP(C20,'入力'!$B$13:$E$148,2,FALSE)</f>
      </c>
      <c r="F20" s="37">
        <f>VLOOKUP(C20,'入力'!$B$13:$E$148,3,FALSE)</f>
      </c>
      <c r="G20" s="37">
        <f>VLOOKUP(C20,'入力'!$B$13:$E$148,4,FALSE)</f>
      </c>
      <c r="I20" s="65"/>
      <c r="K20" s="65" t="s">
        <v>130</v>
      </c>
      <c r="L20" s="136">
        <f>VLOOKUP(C20,'入力'!$B$13:$F$148,5,FALSE)</f>
        <v>0</v>
      </c>
      <c r="N20" s="33"/>
      <c r="O20" s="37">
        <v>11</v>
      </c>
      <c r="P20" s="100"/>
      <c r="Q20" s="100"/>
      <c r="R20" s="21"/>
      <c r="S20" s="21"/>
      <c r="T20" s="21">
        <f t="shared" si="1"/>
        <v>0</v>
      </c>
      <c r="U20" s="21"/>
      <c r="V20" s="21" t="b">
        <f t="shared" si="10"/>
        <v>0</v>
      </c>
      <c r="W20" s="37">
        <f t="shared" si="0"/>
        <v>99999</v>
      </c>
      <c r="Y20" s="37">
        <f>VLOOKUP(AF20,'入力'!$D$3:$E$9,2)</f>
        <v>8</v>
      </c>
      <c r="Z20" s="111"/>
      <c r="AB20" s="37" t="str">
        <f t="shared" si="2"/>
        <v> </v>
      </c>
      <c r="AC20" s="37" t="str">
        <f t="shared" si="3"/>
        <v> </v>
      </c>
      <c r="AD20" s="37">
        <f t="shared" si="4"/>
        <v>0</v>
      </c>
      <c r="AE20" s="37">
        <f t="shared" si="5"/>
      </c>
      <c r="AF20" s="37">
        <f t="shared" si="6"/>
      </c>
      <c r="AG20" s="37">
        <f t="shared" si="7"/>
      </c>
      <c r="AH20" s="64">
        <f t="shared" si="8"/>
        <v>0</v>
      </c>
      <c r="AI20" s="37" t="str">
        <f t="shared" si="9"/>
        <v>新</v>
      </c>
      <c r="AJ20" s="37">
        <f>VLOOKUP(AB20,'入力'!$B$151:$C$162,2)</f>
      </c>
      <c r="AN20" s="134"/>
      <c r="AP20" s="33"/>
    </row>
    <row r="21" spans="2:42" ht="16.5" customHeight="1">
      <c r="B21" s="37">
        <v>12</v>
      </c>
      <c r="C21" s="102"/>
      <c r="D21" s="103"/>
      <c r="E21" s="37">
        <f>VLOOKUP(C21,'入力'!$B$13:$E$148,2,FALSE)</f>
      </c>
      <c r="F21" s="37">
        <f>VLOOKUP(C21,'入力'!$B$13:$E$148,3,FALSE)</f>
      </c>
      <c r="G21" s="37">
        <f>VLOOKUP(C21,'入力'!$B$13:$E$148,4,FALSE)</f>
      </c>
      <c r="I21" s="65"/>
      <c r="K21" s="65" t="s">
        <v>130</v>
      </c>
      <c r="N21" s="33"/>
      <c r="O21" s="37">
        <v>12</v>
      </c>
      <c r="P21" s="100"/>
      <c r="Q21" s="100"/>
      <c r="R21" s="21"/>
      <c r="S21" s="21"/>
      <c r="T21" s="21">
        <f t="shared" si="1"/>
        <v>0</v>
      </c>
      <c r="U21" s="21"/>
      <c r="V21" s="21" t="b">
        <f t="shared" si="10"/>
        <v>0</v>
      </c>
      <c r="W21" s="37">
        <f t="shared" si="0"/>
        <v>99999</v>
      </c>
      <c r="Y21" s="37">
        <f>VLOOKUP(AF21,'入力'!$D$3:$E$9,2)</f>
        <v>8</v>
      </c>
      <c r="Z21" s="111"/>
      <c r="AB21" s="37" t="str">
        <f t="shared" si="2"/>
        <v> </v>
      </c>
      <c r="AC21" s="37" t="str">
        <f t="shared" si="3"/>
        <v> </v>
      </c>
      <c r="AD21" s="37">
        <f t="shared" si="4"/>
        <v>0</v>
      </c>
      <c r="AE21" s="37">
        <f t="shared" si="5"/>
      </c>
      <c r="AF21" s="37">
        <f t="shared" si="6"/>
      </c>
      <c r="AG21" s="37">
        <f t="shared" si="7"/>
      </c>
      <c r="AH21" s="64">
        <f t="shared" si="8"/>
        <v>0</v>
      </c>
      <c r="AI21" s="37" t="str">
        <f t="shared" si="9"/>
        <v>新</v>
      </c>
      <c r="AJ21" s="37">
        <f>VLOOKUP(AB21,'入力'!$B$151:$C$162,2)</f>
      </c>
      <c r="AN21" s="134"/>
      <c r="AP21" s="33"/>
    </row>
    <row r="22" spans="2:42" ht="16.5" customHeight="1">
      <c r="B22" s="37">
        <v>13</v>
      </c>
      <c r="C22" s="102"/>
      <c r="D22" s="103"/>
      <c r="E22" s="37">
        <f>VLOOKUP(C22,'入力'!$B$13:$E$148,2,FALSE)</f>
      </c>
      <c r="F22" s="37">
        <f>VLOOKUP(C22,'入力'!$B$13:$E$148,3,FALSE)</f>
      </c>
      <c r="G22" s="37">
        <f>VLOOKUP(C22,'入力'!$B$13:$E$148,4,FALSE)</f>
      </c>
      <c r="I22" s="65"/>
      <c r="K22" s="65" t="s">
        <v>130</v>
      </c>
      <c r="N22" s="33"/>
      <c r="O22" s="37">
        <v>13</v>
      </c>
      <c r="P22" s="100"/>
      <c r="Q22" s="100"/>
      <c r="R22" s="21"/>
      <c r="S22" s="21"/>
      <c r="T22" s="21">
        <f t="shared" si="1"/>
        <v>0</v>
      </c>
      <c r="U22" s="21"/>
      <c r="V22" s="21" t="b">
        <f t="shared" si="10"/>
        <v>0</v>
      </c>
      <c r="W22" s="37">
        <f t="shared" si="0"/>
        <v>99999</v>
      </c>
      <c r="Y22" s="37">
        <f>VLOOKUP(AF22,'入力'!$D$3:$E$9,2)</f>
        <v>8</v>
      </c>
      <c r="Z22" s="111"/>
      <c r="AB22" s="37" t="str">
        <f t="shared" si="2"/>
        <v> </v>
      </c>
      <c r="AC22" s="37" t="str">
        <f t="shared" si="3"/>
        <v> </v>
      </c>
      <c r="AD22" s="37">
        <f t="shared" si="4"/>
        <v>0</v>
      </c>
      <c r="AE22" s="37">
        <f t="shared" si="5"/>
      </c>
      <c r="AF22" s="37">
        <f t="shared" si="6"/>
      </c>
      <c r="AG22" s="37">
        <f t="shared" si="7"/>
      </c>
      <c r="AH22" s="64">
        <f t="shared" si="8"/>
        <v>0</v>
      </c>
      <c r="AI22" s="37" t="str">
        <f t="shared" si="9"/>
        <v>新</v>
      </c>
      <c r="AJ22" s="37">
        <f>VLOOKUP(AB22,'入力'!$B$151:$C$162,2)</f>
      </c>
      <c r="AN22" s="64"/>
      <c r="AP22" s="33"/>
    </row>
    <row r="23" spans="2:42" ht="16.5" customHeight="1">
      <c r="B23" s="37">
        <v>14</v>
      </c>
      <c r="C23" s="102"/>
      <c r="D23" s="103"/>
      <c r="E23" s="37">
        <f>VLOOKUP(C23,'入力'!$B$13:$E$148,2,FALSE)</f>
      </c>
      <c r="F23" s="37">
        <f>VLOOKUP(C23,'入力'!$B$13:$E$148,3,FALSE)</f>
      </c>
      <c r="G23" s="37">
        <f>VLOOKUP(C23,'入力'!$B$13:$E$148,4,FALSE)</f>
      </c>
      <c r="I23" s="65"/>
      <c r="K23" s="65" t="s">
        <v>130</v>
      </c>
      <c r="N23" s="33"/>
      <c r="O23" s="37">
        <v>14</v>
      </c>
      <c r="P23" s="100"/>
      <c r="Q23" s="100"/>
      <c r="R23" s="21"/>
      <c r="S23" s="21"/>
      <c r="T23" s="21">
        <f t="shared" si="1"/>
        <v>0</v>
      </c>
      <c r="U23" s="21"/>
      <c r="V23" s="21" t="b">
        <f t="shared" si="10"/>
        <v>0</v>
      </c>
      <c r="W23" s="37">
        <f t="shared" si="0"/>
        <v>99999</v>
      </c>
      <c r="Y23" s="37">
        <f>VLOOKUP(AF23,'入力'!$D$3:$E$9,2)</f>
        <v>8</v>
      </c>
      <c r="Z23" s="33"/>
      <c r="AB23" s="37" t="str">
        <f t="shared" si="2"/>
        <v> </v>
      </c>
      <c r="AC23" s="37" t="str">
        <f t="shared" si="3"/>
        <v> </v>
      </c>
      <c r="AD23" s="37">
        <f t="shared" si="4"/>
        <v>0</v>
      </c>
      <c r="AE23" s="37">
        <f t="shared" si="5"/>
      </c>
      <c r="AF23" s="37">
        <f t="shared" si="6"/>
      </c>
      <c r="AG23" s="37">
        <f t="shared" si="7"/>
      </c>
      <c r="AH23" s="64">
        <f t="shared" si="8"/>
        <v>0</v>
      </c>
      <c r="AI23" s="37" t="str">
        <f t="shared" si="9"/>
        <v>新</v>
      </c>
      <c r="AJ23" s="37">
        <f>VLOOKUP(AB23,'入力'!$B$151:$C$162,2)</f>
      </c>
      <c r="AN23" s="64"/>
      <c r="AP23" s="33"/>
    </row>
    <row r="24" spans="2:42" ht="16.5" customHeight="1">
      <c r="B24" s="37">
        <v>15</v>
      </c>
      <c r="C24" s="102"/>
      <c r="D24" s="103"/>
      <c r="E24" s="37">
        <f>VLOOKUP(C24,'入力'!$B$13:$E$148,2,FALSE)</f>
      </c>
      <c r="F24" s="37">
        <f>VLOOKUP(C24,'入力'!$B$13:$E$148,3,FALSE)</f>
      </c>
      <c r="G24" s="37">
        <f>VLOOKUP(C24,'入力'!$B$13:$E$148,4,FALSE)</f>
      </c>
      <c r="I24" s="65"/>
      <c r="K24" s="65" t="s">
        <v>130</v>
      </c>
      <c r="N24" s="33"/>
      <c r="O24" s="37">
        <v>15</v>
      </c>
      <c r="P24" s="100"/>
      <c r="Q24" s="100"/>
      <c r="R24" s="21"/>
      <c r="S24" s="21"/>
      <c r="T24" s="21">
        <f t="shared" si="1"/>
        <v>0</v>
      </c>
      <c r="U24" s="21"/>
      <c r="V24" s="21" t="b">
        <f t="shared" si="10"/>
        <v>0</v>
      </c>
      <c r="W24" s="37">
        <f t="shared" si="0"/>
        <v>99999</v>
      </c>
      <c r="Y24" s="37">
        <f>VLOOKUP(AF24,'入力'!$D$3:$E$9,2)</f>
        <v>8</v>
      </c>
      <c r="Z24" s="33"/>
      <c r="AB24" s="37" t="str">
        <f t="shared" si="2"/>
        <v> </v>
      </c>
      <c r="AC24" s="37" t="str">
        <f t="shared" si="3"/>
        <v> </v>
      </c>
      <c r="AD24" s="37">
        <f t="shared" si="4"/>
        <v>0</v>
      </c>
      <c r="AE24" s="37">
        <f t="shared" si="5"/>
      </c>
      <c r="AF24" s="37">
        <f t="shared" si="6"/>
      </c>
      <c r="AG24" s="37">
        <f t="shared" si="7"/>
      </c>
      <c r="AH24" s="64">
        <f t="shared" si="8"/>
        <v>0</v>
      </c>
      <c r="AI24" s="37" t="str">
        <f t="shared" si="9"/>
        <v>新</v>
      </c>
      <c r="AJ24" s="37">
        <f>VLOOKUP(AB24,'入力'!$B$151:$C$162,2)</f>
      </c>
      <c r="AN24" s="64"/>
      <c r="AP24" s="33"/>
    </row>
    <row r="25" spans="2:42" ht="16.5" customHeight="1">
      <c r="B25" s="37">
        <v>16</v>
      </c>
      <c r="C25" s="102"/>
      <c r="D25" s="103"/>
      <c r="E25" s="37">
        <f>VLOOKUP(C25,'入力'!$B$13:$E$148,2,FALSE)</f>
      </c>
      <c r="F25" s="37">
        <f>VLOOKUP(C25,'入力'!$B$13:$E$148,3,FALSE)</f>
      </c>
      <c r="G25" s="37">
        <f>VLOOKUP(C25,'入力'!$B$13:$E$148,4,FALSE)</f>
      </c>
      <c r="I25" s="65"/>
      <c r="K25" s="65" t="s">
        <v>130</v>
      </c>
      <c r="N25" s="33"/>
      <c r="O25" s="37">
        <v>16</v>
      </c>
      <c r="P25" s="100"/>
      <c r="Q25" s="100"/>
      <c r="R25" s="21"/>
      <c r="S25" s="21"/>
      <c r="T25" s="21">
        <f t="shared" si="1"/>
        <v>0</v>
      </c>
      <c r="U25" s="21"/>
      <c r="V25" s="21" t="b">
        <f t="shared" si="10"/>
        <v>0</v>
      </c>
      <c r="W25" s="37">
        <f t="shared" si="0"/>
        <v>99999</v>
      </c>
      <c r="Y25" s="37">
        <f>VLOOKUP(AF25,'入力'!$D$3:$E$9,2)</f>
        <v>8</v>
      </c>
      <c r="Z25" s="33"/>
      <c r="AB25" s="37" t="str">
        <f t="shared" si="2"/>
        <v> </v>
      </c>
      <c r="AC25" s="37" t="str">
        <f t="shared" si="3"/>
        <v> </v>
      </c>
      <c r="AD25" s="37">
        <f t="shared" si="4"/>
        <v>0</v>
      </c>
      <c r="AE25" s="37">
        <f t="shared" si="5"/>
      </c>
      <c r="AF25" s="37">
        <f t="shared" si="6"/>
      </c>
      <c r="AG25" s="37">
        <f t="shared" si="7"/>
      </c>
      <c r="AH25" s="64">
        <f t="shared" si="8"/>
        <v>0</v>
      </c>
      <c r="AI25" s="37" t="str">
        <f t="shared" si="9"/>
        <v>新</v>
      </c>
      <c r="AJ25" s="37">
        <f>VLOOKUP(AB25,'入力'!$B$151:$C$162,2)</f>
      </c>
      <c r="AN25" s="64"/>
      <c r="AP25" s="33"/>
    </row>
    <row r="26" spans="2:42" ht="16.5" customHeight="1">
      <c r="B26" s="37">
        <v>17</v>
      </c>
      <c r="C26" s="102"/>
      <c r="D26" s="103"/>
      <c r="E26" s="37">
        <f>VLOOKUP(C26,'入力'!$B$13:$E$148,2,FALSE)</f>
      </c>
      <c r="F26" s="37">
        <f>VLOOKUP(C26,'入力'!$B$13:$E$148,3,FALSE)</f>
      </c>
      <c r="G26" s="37">
        <f>VLOOKUP(C26,'入力'!$B$13:$E$148,4,FALSE)</f>
      </c>
      <c r="I26" s="65"/>
      <c r="K26" s="65" t="s">
        <v>130</v>
      </c>
      <c r="N26" s="33"/>
      <c r="O26" s="37">
        <v>17</v>
      </c>
      <c r="P26" s="100"/>
      <c r="Q26" s="100"/>
      <c r="R26" s="21"/>
      <c r="S26" s="21"/>
      <c r="T26" s="21">
        <f t="shared" si="1"/>
        <v>0</v>
      </c>
      <c r="U26" s="21"/>
      <c r="V26" s="21" t="b">
        <f t="shared" si="10"/>
        <v>0</v>
      </c>
      <c r="W26" s="37">
        <f t="shared" si="0"/>
        <v>99999</v>
      </c>
      <c r="Y26" s="37">
        <f>VLOOKUP(AF26,'入力'!$D$3:$E$9,2)</f>
        <v>8</v>
      </c>
      <c r="Z26" s="33"/>
      <c r="AB26" s="37" t="str">
        <f t="shared" si="2"/>
        <v> </v>
      </c>
      <c r="AC26" s="37" t="str">
        <f t="shared" si="3"/>
        <v> </v>
      </c>
      <c r="AD26" s="37">
        <f t="shared" si="4"/>
        <v>0</v>
      </c>
      <c r="AE26" s="37">
        <f t="shared" si="5"/>
      </c>
      <c r="AF26" s="37">
        <f t="shared" si="6"/>
      </c>
      <c r="AG26" s="37">
        <f t="shared" si="7"/>
      </c>
      <c r="AH26" s="64">
        <f t="shared" si="8"/>
        <v>0</v>
      </c>
      <c r="AI26" s="37" t="str">
        <f t="shared" si="9"/>
        <v>新</v>
      </c>
      <c r="AJ26" s="37">
        <f>VLOOKUP(AB26,'入力'!$B$151:$C$162,2)</f>
      </c>
      <c r="AN26" s="64"/>
      <c r="AP26" s="33"/>
    </row>
    <row r="27" spans="2:42" ht="16.5" customHeight="1">
      <c r="B27" s="37">
        <v>18</v>
      </c>
      <c r="C27" s="102"/>
      <c r="D27" s="103"/>
      <c r="E27" s="37">
        <f>VLOOKUP(C27,'入力'!$B$13:$E$148,2,FALSE)</f>
      </c>
      <c r="F27" s="37">
        <f>VLOOKUP(C27,'入力'!$B$13:$E$148,3,FALSE)</f>
      </c>
      <c r="G27" s="37">
        <f>VLOOKUP(C27,'入力'!$B$13:$E$148,4,FALSE)</f>
      </c>
      <c r="I27" s="65"/>
      <c r="K27" s="65" t="s">
        <v>130</v>
      </c>
      <c r="N27" s="33"/>
      <c r="O27" s="37">
        <v>18</v>
      </c>
      <c r="P27" s="100"/>
      <c r="Q27" s="100"/>
      <c r="R27" s="21"/>
      <c r="S27" s="21"/>
      <c r="T27" s="21">
        <f t="shared" si="1"/>
        <v>0</v>
      </c>
      <c r="U27" s="21"/>
      <c r="V27" s="21" t="b">
        <f>AND(Q27&gt;0,NOT(T27))</f>
        <v>0</v>
      </c>
      <c r="W27" s="37">
        <f t="shared" si="0"/>
        <v>99999</v>
      </c>
      <c r="Y27" s="37">
        <f>VLOOKUP(AF27,'入力'!$D$3:$E$9,2)</f>
        <v>8</v>
      </c>
      <c r="Z27" s="33"/>
      <c r="AB27" s="37" t="str">
        <f t="shared" si="2"/>
        <v> </v>
      </c>
      <c r="AC27" s="37" t="str">
        <f t="shared" si="3"/>
        <v> </v>
      </c>
      <c r="AD27" s="37">
        <f t="shared" si="4"/>
        <v>0</v>
      </c>
      <c r="AE27" s="37">
        <f t="shared" si="5"/>
      </c>
      <c r="AF27" s="37">
        <f t="shared" si="6"/>
      </c>
      <c r="AG27" s="37">
        <f t="shared" si="7"/>
      </c>
      <c r="AH27" s="64">
        <f t="shared" si="8"/>
        <v>0</v>
      </c>
      <c r="AI27" s="37" t="str">
        <f t="shared" si="9"/>
        <v>新</v>
      </c>
      <c r="AJ27" s="37">
        <f>VLOOKUP(AB27,'入力'!$B$151:$C$162,2)</f>
      </c>
      <c r="AN27" s="64"/>
      <c r="AP27" s="33"/>
    </row>
    <row r="28" spans="2:42" ht="16.5" customHeight="1">
      <c r="B28" s="37">
        <v>19</v>
      </c>
      <c r="C28" s="102"/>
      <c r="D28" s="103"/>
      <c r="E28" s="37">
        <f>VLOOKUP(C28,'入力'!$B$13:$E$148,2,FALSE)</f>
      </c>
      <c r="F28" s="37">
        <f>VLOOKUP(C28,'入力'!$B$13:$E$148,3,FALSE)</f>
      </c>
      <c r="G28" s="37">
        <f>VLOOKUP(C28,'入力'!$B$13:$E$148,4,FALSE)</f>
      </c>
      <c r="I28" s="65"/>
      <c r="K28" s="65" t="s">
        <v>130</v>
      </c>
      <c r="N28" s="33"/>
      <c r="O28" s="37">
        <v>19</v>
      </c>
      <c r="P28" s="100"/>
      <c r="Q28" s="100"/>
      <c r="R28" s="21"/>
      <c r="S28" s="21"/>
      <c r="T28" s="21">
        <f t="shared" si="1"/>
        <v>0</v>
      </c>
      <c r="U28" s="21"/>
      <c r="V28" s="21" t="b">
        <f>AND(Q28&gt;0,NOT(T28))</f>
        <v>0</v>
      </c>
      <c r="W28" s="37">
        <f t="shared" si="0"/>
        <v>99999</v>
      </c>
      <c r="Y28" s="37">
        <f>VLOOKUP(AF28,'入力'!$D$3:$E$9,2)</f>
        <v>8</v>
      </c>
      <c r="Z28" s="33"/>
      <c r="AB28" s="37" t="str">
        <f t="shared" si="2"/>
        <v> </v>
      </c>
      <c r="AC28" s="37" t="str">
        <f t="shared" si="3"/>
        <v> </v>
      </c>
      <c r="AD28" s="37">
        <f t="shared" si="4"/>
        <v>0</v>
      </c>
      <c r="AE28" s="37">
        <f t="shared" si="5"/>
      </c>
      <c r="AF28" s="37">
        <f t="shared" si="6"/>
      </c>
      <c r="AG28" s="37">
        <f t="shared" si="7"/>
      </c>
      <c r="AH28" s="64">
        <f t="shared" si="8"/>
        <v>0</v>
      </c>
      <c r="AI28" s="37" t="str">
        <f t="shared" si="9"/>
        <v>新</v>
      </c>
      <c r="AJ28" s="37">
        <f>VLOOKUP(AB28,'入力'!$B$151:$C$162,2)</f>
      </c>
      <c r="AN28" s="64"/>
      <c r="AP28" s="33"/>
    </row>
    <row r="29" spans="2:42" ht="16.5" customHeight="1">
      <c r="B29" s="37">
        <v>20</v>
      </c>
      <c r="C29" s="102"/>
      <c r="D29" s="103"/>
      <c r="E29" s="37">
        <f>VLOOKUP(C29,'入力'!$B$13:$E$148,2,FALSE)</f>
      </c>
      <c r="F29" s="37">
        <f>VLOOKUP(C29,'入力'!$B$13:$E$148,3,FALSE)</f>
      </c>
      <c r="G29" s="37">
        <f>VLOOKUP(C29,'入力'!$B$13:$E$148,4,FALSE)</f>
      </c>
      <c r="I29" s="65"/>
      <c r="K29" s="65" t="s">
        <v>130</v>
      </c>
      <c r="N29" s="33"/>
      <c r="O29" s="37">
        <v>20</v>
      </c>
      <c r="P29" s="100"/>
      <c r="Q29" s="100"/>
      <c r="R29" s="21"/>
      <c r="S29" s="21"/>
      <c r="T29" s="21">
        <f t="shared" si="1"/>
        <v>0</v>
      </c>
      <c r="U29" s="21"/>
      <c r="V29" s="21" t="b">
        <f>AND(Q29&gt;0,NOT(T29))</f>
        <v>0</v>
      </c>
      <c r="W29" s="37">
        <f t="shared" si="0"/>
        <v>99999</v>
      </c>
      <c r="Y29" s="37">
        <f>VLOOKUP(AF29,'入力'!$D$3:$E$9,2)</f>
        <v>8</v>
      </c>
      <c r="Z29" s="33"/>
      <c r="AB29" s="37" t="str">
        <f t="shared" si="2"/>
        <v> </v>
      </c>
      <c r="AC29" s="37" t="str">
        <f t="shared" si="3"/>
        <v> </v>
      </c>
      <c r="AD29" s="37">
        <f t="shared" si="4"/>
        <v>0</v>
      </c>
      <c r="AE29" s="37">
        <f t="shared" si="5"/>
      </c>
      <c r="AF29" s="37">
        <f t="shared" si="6"/>
      </c>
      <c r="AG29" s="37">
        <f t="shared" si="7"/>
      </c>
      <c r="AH29" s="64">
        <f t="shared" si="8"/>
        <v>0</v>
      </c>
      <c r="AI29" s="37" t="str">
        <f t="shared" si="9"/>
        <v>新</v>
      </c>
      <c r="AJ29" s="37">
        <f>VLOOKUP(AB29,'入力'!$B$151:$C$162,2)</f>
      </c>
      <c r="AN29" s="64"/>
      <c r="AP29" s="130"/>
    </row>
    <row r="30" spans="9:42" ht="16.5" customHeight="1">
      <c r="I30" s="65"/>
      <c r="N30" s="33"/>
      <c r="P30" s="21"/>
      <c r="Q30" s="21"/>
      <c r="R30" s="21"/>
      <c r="S30" s="21"/>
      <c r="T30" s="21"/>
      <c r="U30" s="21"/>
      <c r="V30" s="21"/>
      <c r="Z30" s="33"/>
      <c r="AP30" s="33"/>
    </row>
    <row r="31" spans="9:42" ht="16.5" customHeight="1">
      <c r="I31" s="65"/>
      <c r="N31" s="33"/>
      <c r="R31" s="21"/>
      <c r="S31" s="21"/>
      <c r="T31" s="21"/>
      <c r="U31" s="21"/>
      <c r="V31" s="21"/>
      <c r="Z31" s="33"/>
      <c r="AJ31" s="37">
        <f>VLOOKUP(AB31,'入力'!$B$151:$C$162,2)</f>
      </c>
      <c r="AP31" s="33"/>
    </row>
    <row r="32" spans="7:42" ht="16.5" customHeight="1">
      <c r="G32" s="150"/>
      <c r="I32" s="65"/>
      <c r="N32" s="33"/>
      <c r="R32" s="21"/>
      <c r="S32" s="21"/>
      <c r="T32" s="21"/>
      <c r="U32" s="21"/>
      <c r="V32" s="21"/>
      <c r="Z32" s="33"/>
      <c r="AJ32" s="37">
        <f>VLOOKUP(AB32,'入力'!$B$151:$C$162,2)</f>
      </c>
      <c r="AP32" s="33"/>
    </row>
    <row r="33" spans="1:42" ht="16.5" customHeight="1">
      <c r="A33" s="65"/>
      <c r="B33" s="151"/>
      <c r="C33" s="65"/>
      <c r="D33" s="106"/>
      <c r="E33" s="65"/>
      <c r="F33" s="65"/>
      <c r="G33" s="65"/>
      <c r="H33" s="137"/>
      <c r="I33" s="65"/>
      <c r="J33" s="65"/>
      <c r="K33" s="65"/>
      <c r="L33" s="137"/>
      <c r="M33" s="65"/>
      <c r="N33" s="35"/>
      <c r="O33" s="65"/>
      <c r="P33" s="65"/>
      <c r="Q33" s="65"/>
      <c r="R33" s="65"/>
      <c r="S33" s="65"/>
      <c r="T33" s="65"/>
      <c r="U33" s="65"/>
      <c r="V33" s="21"/>
      <c r="W33" s="65"/>
      <c r="X33" s="65"/>
      <c r="Y33" s="65"/>
      <c r="Z33" s="35"/>
      <c r="AA33" s="65"/>
      <c r="AB33" s="65"/>
      <c r="AC33" s="65"/>
      <c r="AD33" s="65"/>
      <c r="AE33" s="65"/>
      <c r="AF33" s="65"/>
      <c r="AG33" s="65"/>
      <c r="AH33" s="65"/>
      <c r="AI33" s="65"/>
      <c r="AJ33" s="65"/>
      <c r="AK33" s="65"/>
      <c r="AL33" s="65"/>
      <c r="AM33" s="65"/>
      <c r="AN33" s="65"/>
      <c r="AO33" s="65"/>
      <c r="AP33" s="35"/>
    </row>
    <row r="39" ht="17.25">
      <c r="D39" s="37"/>
    </row>
    <row r="40" ht="17.25">
      <c r="D40" s="37"/>
    </row>
    <row r="41" ht="17.25">
      <c r="D41" s="37"/>
    </row>
    <row r="42" ht="17.25">
      <c r="D42" s="37"/>
    </row>
    <row r="43" ht="17.25">
      <c r="D43" s="37"/>
    </row>
    <row r="44" ht="17.25">
      <c r="D44" s="37"/>
    </row>
    <row r="45" ht="17.25">
      <c r="D45" s="37"/>
    </row>
    <row r="46" ht="17.25">
      <c r="D46" s="37"/>
    </row>
    <row r="47" ht="17.25">
      <c r="D47" s="37"/>
    </row>
  </sheetData>
  <printOptions/>
  <pageMargins left="0.867" right="0.5" top="0.867" bottom="0.5" header="0.512" footer="0.512"/>
  <pageSetup fitToHeight="1" fitToWidth="1"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AP66"/>
  <sheetViews>
    <sheetView tabSelected="1" defaultGridColor="0" zoomScale="67" zoomScaleNormal="67" colorId="22" workbookViewId="0" topLeftCell="A7">
      <selection activeCell="C61" sqref="C61"/>
    </sheetView>
  </sheetViews>
  <sheetFormatPr defaultColWidth="10.66015625" defaultRowHeight="18"/>
  <cols>
    <col min="1" max="1" width="12.66015625" style="37" customWidth="1"/>
    <col min="2" max="2" width="4.66015625" style="37" customWidth="1"/>
    <col min="3" max="3" width="8.66015625" style="37" customWidth="1"/>
    <col min="4" max="4" width="6.33203125" style="110" customWidth="1"/>
    <col min="5" max="5" width="12.66015625" style="37" customWidth="1"/>
    <col min="6" max="7" width="4.66015625" style="37" customWidth="1"/>
    <col min="8" max="8" width="10.66015625" style="136" customWidth="1"/>
    <col min="9" max="9" width="4.66015625" style="37" customWidth="1"/>
    <col min="10" max="10" width="10.66015625" style="37" customWidth="1"/>
    <col min="11" max="11" width="12.33203125" style="37" customWidth="1"/>
    <col min="12" max="12" width="3" style="136" customWidth="1"/>
    <col min="13" max="13" width="3" style="37" customWidth="1"/>
    <col min="14" max="14" width="12.66015625" style="37" customWidth="1"/>
    <col min="15" max="15" width="4.66015625" style="37" customWidth="1"/>
    <col min="16" max="16" width="5.66015625" style="37" customWidth="1"/>
    <col min="17" max="17" width="9.66015625" style="37" customWidth="1"/>
    <col min="18" max="19" width="3.66015625" style="37" customWidth="1"/>
    <col min="20" max="20" width="5.66015625" style="37" customWidth="1"/>
    <col min="21" max="21" width="3.66015625" style="37" customWidth="1"/>
    <col min="22" max="22" width="4.66015625" style="37" customWidth="1"/>
    <col min="23" max="23" width="7.66015625" style="37" customWidth="1"/>
    <col min="24" max="24" width="5.66015625" style="37" customWidth="1"/>
    <col min="25" max="25" width="8.66015625" style="37" customWidth="1"/>
    <col min="26" max="26" width="10.66015625" style="37" customWidth="1"/>
    <col min="27" max="27" width="12.66015625" style="37" customWidth="1"/>
    <col min="28" max="28" width="4.66015625" style="37" customWidth="1"/>
    <col min="29" max="29" width="8.66015625" style="37" customWidth="1"/>
    <col min="30" max="30" width="5.66015625" style="37" customWidth="1"/>
    <col min="31" max="31" width="12.58203125" style="37" customWidth="1"/>
    <col min="32" max="33" width="4.66015625" style="37" customWidth="1"/>
    <col min="34" max="34" width="9.16015625" style="37" customWidth="1"/>
    <col min="35" max="36" width="4.66015625" style="37" customWidth="1"/>
    <col min="37" max="37" width="5.66015625" style="37" customWidth="1"/>
    <col min="38" max="39" width="4.66015625" style="37" customWidth="1"/>
    <col min="40" max="41" width="10.66015625" style="37" customWidth="1"/>
    <col min="42" max="42" width="3.66015625" style="37" customWidth="1"/>
    <col min="43" max="16384" width="10.66015625" style="37" customWidth="1"/>
  </cols>
  <sheetData>
    <row r="1" spans="4:42" ht="16.5" customHeight="1">
      <c r="D1" s="101" t="s">
        <v>91</v>
      </c>
      <c r="N1" s="33" t="s">
        <v>92</v>
      </c>
      <c r="Z1" s="33" t="s">
        <v>96</v>
      </c>
      <c r="AP1" s="33"/>
    </row>
    <row r="2" spans="3:42" ht="16.5" customHeight="1">
      <c r="C2" s="102"/>
      <c r="D2" s="103"/>
      <c r="E2" s="37" t="s">
        <v>97</v>
      </c>
      <c r="N2" s="129" t="s">
        <v>140</v>
      </c>
      <c r="P2" s="104">
        <v>101</v>
      </c>
      <c r="Q2" s="100">
        <v>702</v>
      </c>
      <c r="Z2" s="33"/>
      <c r="AP2" s="33"/>
    </row>
    <row r="3" spans="1:42" ht="16.5" customHeight="1">
      <c r="A3" s="65"/>
      <c r="B3" s="65"/>
      <c r="C3" s="65"/>
      <c r="D3" s="106"/>
      <c r="E3" s="65"/>
      <c r="F3" s="65"/>
      <c r="G3" s="65"/>
      <c r="H3" s="137"/>
      <c r="I3" s="65"/>
      <c r="J3" s="65"/>
      <c r="K3" s="65"/>
      <c r="L3" s="137"/>
      <c r="M3" s="65"/>
      <c r="N3" s="35"/>
      <c r="O3" s="65"/>
      <c r="P3" s="65"/>
      <c r="Q3" s="65" t="s">
        <v>141</v>
      </c>
      <c r="R3" s="65"/>
      <c r="S3" s="65"/>
      <c r="T3" s="65"/>
      <c r="U3" s="65"/>
      <c r="V3" s="65"/>
      <c r="W3" s="65"/>
      <c r="X3" s="65"/>
      <c r="Y3" s="65"/>
      <c r="Z3" s="107"/>
      <c r="AA3" s="108"/>
      <c r="AB3" s="108"/>
      <c r="AC3" s="108"/>
      <c r="AD3" s="108"/>
      <c r="AE3" s="108"/>
      <c r="AF3" s="108"/>
      <c r="AG3" s="108"/>
      <c r="AH3" s="108"/>
      <c r="AI3" s="108"/>
      <c r="AJ3" s="108"/>
      <c r="AK3" s="108"/>
      <c r="AL3" s="109"/>
      <c r="AM3" s="109"/>
      <c r="AN3" s="109"/>
      <c r="AP3" s="33"/>
    </row>
    <row r="4" spans="1:42" ht="16.5" customHeight="1">
      <c r="A4" s="37" t="s">
        <v>99</v>
      </c>
      <c r="N4" s="33" t="s">
        <v>100</v>
      </c>
      <c r="Q4" s="37" t="s">
        <v>126</v>
      </c>
      <c r="Y4" s="37" t="s">
        <v>4</v>
      </c>
      <c r="Z4" s="111"/>
      <c r="AE4" s="161">
        <f ca="1">NOW()</f>
        <v>39915.808518171296</v>
      </c>
      <c r="AG4" s="155"/>
      <c r="AH4" s="160">
        <f ca="1">NOW()</f>
        <v>39915.808518171296</v>
      </c>
      <c r="AN4" s="109"/>
      <c r="AP4" s="33"/>
    </row>
    <row r="5" spans="1:42" ht="16.5" customHeight="1">
      <c r="A5" s="37" t="s">
        <v>142</v>
      </c>
      <c r="B5" s="37" t="s">
        <v>103</v>
      </c>
      <c r="C5" s="105" t="s">
        <v>9</v>
      </c>
      <c r="E5" s="105" t="s">
        <v>10</v>
      </c>
      <c r="F5" s="99" t="s">
        <v>11</v>
      </c>
      <c r="G5" s="99" t="s">
        <v>12</v>
      </c>
      <c r="I5" s="37" t="s">
        <v>104</v>
      </c>
      <c r="K5" s="37" t="s">
        <v>105</v>
      </c>
      <c r="L5" s="138"/>
      <c r="N5" s="33" t="str">
        <f>A5</f>
        <v>FIELD</v>
      </c>
      <c r="O5" s="37" t="s">
        <v>104</v>
      </c>
      <c r="P5" s="37" t="s">
        <v>9</v>
      </c>
      <c r="Q5" s="37" t="s">
        <v>105</v>
      </c>
      <c r="T5" s="37" t="s">
        <v>106</v>
      </c>
      <c r="V5" s="37" t="s">
        <v>107</v>
      </c>
      <c r="Z5" s="111"/>
      <c r="AA5" s="37" t="str">
        <f>A5</f>
        <v>FIELD</v>
      </c>
      <c r="AB5" s="37" t="s">
        <v>104</v>
      </c>
      <c r="AD5" s="105" t="s">
        <v>9</v>
      </c>
      <c r="AE5" s="105" t="s">
        <v>10</v>
      </c>
      <c r="AF5" s="99" t="s">
        <v>11</v>
      </c>
      <c r="AG5" s="99"/>
      <c r="AI5" s="113"/>
      <c r="AN5" s="109"/>
      <c r="AP5" s="130"/>
    </row>
    <row r="6" spans="3:42" ht="16.5" customHeight="1">
      <c r="C6" s="105"/>
      <c r="E6" s="105"/>
      <c r="F6" s="99"/>
      <c r="G6" s="99"/>
      <c r="K6" s="113"/>
      <c r="L6" s="138"/>
      <c r="N6" s="33" t="s">
        <v>28</v>
      </c>
      <c r="Z6" s="111"/>
      <c r="AD6" s="105"/>
      <c r="AE6" s="105"/>
      <c r="AF6" s="99"/>
      <c r="AG6" s="99"/>
      <c r="AI6" s="113"/>
      <c r="AN6" s="109"/>
      <c r="AP6" s="33"/>
    </row>
    <row r="7" spans="1:42" ht="16.5" customHeight="1">
      <c r="A7" s="37" t="s">
        <v>85</v>
      </c>
      <c r="C7" s="37" t="s">
        <v>109</v>
      </c>
      <c r="E7" s="37" t="s">
        <v>143</v>
      </c>
      <c r="F7" s="37">
        <v>25</v>
      </c>
      <c r="G7" s="37" t="s">
        <v>61</v>
      </c>
      <c r="H7" s="57" t="s">
        <v>136</v>
      </c>
      <c r="K7" s="66">
        <f>Q7</f>
        <v>702</v>
      </c>
      <c r="N7" s="33" t="str">
        <f>A7</f>
        <v>走幅跳</v>
      </c>
      <c r="Q7" s="102">
        <v>702</v>
      </c>
      <c r="W7" s="37">
        <f>IF(T7="0",Q7,0)</f>
        <v>702</v>
      </c>
      <c r="Z7" s="111"/>
      <c r="AA7" s="37" t="str">
        <f>A7</f>
        <v>走幅跳</v>
      </c>
      <c r="AC7" s="37" t="str">
        <f>C7</f>
        <v>大会記録</v>
      </c>
      <c r="AE7" s="37" t="str">
        <f>E7</f>
        <v>原田　　実</v>
      </c>
      <c r="AF7" s="37">
        <f>F7</f>
        <v>25</v>
      </c>
      <c r="AG7" s="37" t="str">
        <f>G7</f>
        <v>関西</v>
      </c>
      <c r="AH7" s="66">
        <f>Q7</f>
        <v>702</v>
      </c>
      <c r="AI7" s="105"/>
      <c r="AJ7" s="105" t="str">
        <f>H7</f>
        <v> 平成8年 第7回</v>
      </c>
      <c r="AN7" s="109"/>
      <c r="AP7" s="33"/>
    </row>
    <row r="8" spans="14:42" ht="16.5" customHeight="1">
      <c r="N8" s="33"/>
      <c r="Z8" s="111"/>
      <c r="AI8" s="105"/>
      <c r="AN8" s="109"/>
      <c r="AP8" s="33"/>
    </row>
    <row r="9" spans="5:42" ht="16.5" customHeight="1">
      <c r="E9" s="37" t="s">
        <v>59</v>
      </c>
      <c r="N9" s="33"/>
      <c r="Y9" s="37">
        <f>IF(ISTEXT(AF9)=1,8,VLOOKUP(AF9,'入力'!$D$3:$E$9,2))</f>
        <v>8</v>
      </c>
      <c r="Z9" s="116"/>
      <c r="AC9" s="37" t="s">
        <v>28</v>
      </c>
      <c r="AG9" s="99" t="s">
        <v>12</v>
      </c>
      <c r="AH9" s="37" t="s">
        <v>105</v>
      </c>
      <c r="AI9" s="113"/>
      <c r="AJ9" s="37" t="s">
        <v>89</v>
      </c>
      <c r="AM9" s="37" t="s">
        <v>89</v>
      </c>
      <c r="AN9" s="109"/>
      <c r="AP9" s="33"/>
    </row>
    <row r="10" spans="2:42" ht="16.5" customHeight="1">
      <c r="B10" s="37">
        <v>1</v>
      </c>
      <c r="C10" s="102">
        <v>134</v>
      </c>
      <c r="D10" s="103"/>
      <c r="E10" s="37" t="str">
        <f>VLOOKUP(C10,'入力'!$B$13:$E$148,2,FALSE)</f>
        <v>西　正紀</v>
      </c>
      <c r="F10" s="37">
        <f>VLOOKUP(C10,'入力'!$B$13:$E$148,3,FALSE)</f>
        <v>25</v>
      </c>
      <c r="G10" s="37" t="str">
        <f>VLOOKUP(C10,'入力'!$B$13:$E$148,4,FALSE)</f>
        <v>中部</v>
      </c>
      <c r="I10" s="65"/>
      <c r="K10" s="65" t="s">
        <v>95</v>
      </c>
      <c r="L10" s="136">
        <f>VLOOKUP(C10,'入力'!$B$13:$F$148,5,FALSE)</f>
        <v>0</v>
      </c>
      <c r="N10" s="131">
        <v>0.7</v>
      </c>
      <c r="O10" s="37">
        <v>1</v>
      </c>
      <c r="P10" s="100">
        <v>135</v>
      </c>
      <c r="Q10" s="100">
        <v>620</v>
      </c>
      <c r="R10" s="21"/>
      <c r="S10" s="21"/>
      <c r="T10" s="21">
        <f aca="true" t="shared" si="0" ref="T10:T19">VLOOKUP(P10,$C$9:$G$20,2,FALSE)</f>
        <v>0</v>
      </c>
      <c r="U10" s="21"/>
      <c r="V10" s="21" t="b">
        <f>AND(Q10&gt;0,NOT(T10))</f>
        <v>1</v>
      </c>
      <c r="W10" s="37">
        <f aca="true" t="shared" si="1" ref="W10:W19">IF(T10="0",Q10,0)</f>
        <v>620</v>
      </c>
      <c r="Y10" s="37">
        <f>IF(ISTEXT(AF10)=1,8,VLOOKUP(AF10,'入力'!$D$3:$E$9,2))</f>
        <v>1</v>
      </c>
      <c r="Z10" s="33"/>
      <c r="AA10" s="105" t="str">
        <f aca="true" t="shared" si="2" ref="AA10:AA20">IF(T10=0," ","ｵｰﾌﾟﾝ")</f>
        <v> </v>
      </c>
      <c r="AB10" s="37">
        <f aca="true" t="shared" si="3" ref="AB10:AB19">IF(V10=1,RANK(W10,$W$9:$W$20,0)," ")</f>
        <v>1</v>
      </c>
      <c r="AC10" s="132">
        <f aca="true" t="shared" si="4" ref="AC10:AC20">N10</f>
        <v>0.7</v>
      </c>
      <c r="AD10" s="37">
        <f aca="true" t="shared" si="5" ref="AD10:AD19">P10</f>
        <v>135</v>
      </c>
      <c r="AE10" s="37" t="str">
        <f aca="true" t="shared" si="6" ref="AE10:AE19">VLOOKUP(P10,$C$9:$G$20,3,FALSE)</f>
        <v>辻田　剛史</v>
      </c>
      <c r="AF10" s="37">
        <f aca="true" t="shared" si="7" ref="AF10:AF19">VLOOKUP(P10,$C$9:$G$20,4,FALSE)</f>
        <v>21</v>
      </c>
      <c r="AG10" s="37" t="str">
        <f aca="true" t="shared" si="8" ref="AG10:AG19">VLOOKUP(P10,$C$9:$G$20,5,FALSE)</f>
        <v>中部</v>
      </c>
      <c r="AH10" s="66">
        <f aca="true" t="shared" si="9" ref="AH10:AH19">Q10</f>
        <v>620</v>
      </c>
      <c r="AI10" s="37" t="str">
        <f aca="true" t="shared" si="10" ref="AI10:AI19">IF(Q10&gt;Q$7,"新",IF(Q10=Q$7,"タイ"," "))</f>
        <v> </v>
      </c>
      <c r="AJ10" s="37">
        <f>VLOOKUP(AB10,'入力'!$B$151:$C$162,2)</f>
        <v>7</v>
      </c>
      <c r="AL10" s="37" t="s">
        <v>78</v>
      </c>
      <c r="AM10" s="118">
        <f>SUMIF($AG$10:$AG$20,$AL10,AJ$10:AJ$20)</f>
        <v>10</v>
      </c>
      <c r="AN10" s="118">
        <f>AM11</f>
        <v>6</v>
      </c>
      <c r="AO10" s="118">
        <f>AM12</f>
        <v>6</v>
      </c>
      <c r="AP10" s="33"/>
    </row>
    <row r="11" spans="2:42" ht="16.5" customHeight="1">
      <c r="B11" s="37">
        <v>2</v>
      </c>
      <c r="C11" s="102">
        <v>135</v>
      </c>
      <c r="D11" s="103"/>
      <c r="E11" s="37" t="str">
        <f>VLOOKUP(C11,'入力'!$B$13:$E$148,2,FALSE)</f>
        <v>辻田　剛史</v>
      </c>
      <c r="F11" s="37">
        <f>VLOOKUP(C11,'入力'!$B$13:$E$148,3,FALSE)</f>
        <v>21</v>
      </c>
      <c r="G11" s="37" t="str">
        <f>VLOOKUP(C11,'入力'!$B$13:$E$148,4,FALSE)</f>
        <v>中部</v>
      </c>
      <c r="I11" s="65"/>
      <c r="K11" s="65" t="s">
        <v>95</v>
      </c>
      <c r="L11" s="136">
        <f>VLOOKUP(C11,'入力'!$B$13:$F$148,5,FALSE)</f>
        <v>0</v>
      </c>
      <c r="N11" s="131">
        <v>0.8</v>
      </c>
      <c r="O11" s="37">
        <v>2</v>
      </c>
      <c r="P11" s="100">
        <v>515</v>
      </c>
      <c r="Q11" s="100">
        <v>592</v>
      </c>
      <c r="R11" s="21"/>
      <c r="S11" s="21"/>
      <c r="T11" s="21">
        <f t="shared" si="0"/>
        <v>0</v>
      </c>
      <c r="U11" s="21"/>
      <c r="V11" s="21" t="b">
        <f aca="true" t="shared" si="11" ref="V11:V19">AND(Q11&gt;0,NOT(T11))</f>
        <v>1</v>
      </c>
      <c r="W11" s="37">
        <f t="shared" si="1"/>
        <v>592</v>
      </c>
      <c r="Y11" s="37">
        <f>IF(ISTEXT(AF11)=1,8,VLOOKUP(AF11,'入力'!$D$3:$E$9,2))</f>
        <v>2</v>
      </c>
      <c r="Z11" s="33"/>
      <c r="AA11" s="105" t="str">
        <f t="shared" si="2"/>
        <v> </v>
      </c>
      <c r="AB11" s="37">
        <f t="shared" si="3"/>
        <v>2</v>
      </c>
      <c r="AC11" s="132">
        <f t="shared" si="4"/>
        <v>0.8</v>
      </c>
      <c r="AD11" s="37">
        <f t="shared" si="5"/>
        <v>515</v>
      </c>
      <c r="AE11" s="37" t="str">
        <f t="shared" si="6"/>
        <v>原田　実</v>
      </c>
      <c r="AF11" s="37">
        <f t="shared" si="7"/>
        <v>38</v>
      </c>
      <c r="AG11" s="37" t="str">
        <f t="shared" si="8"/>
        <v>関西</v>
      </c>
      <c r="AH11" s="66">
        <f t="shared" si="9"/>
        <v>592</v>
      </c>
      <c r="AI11" s="37" t="str">
        <f t="shared" si="10"/>
        <v> </v>
      </c>
      <c r="AJ11" s="37">
        <f>VLOOKUP(AB11,'入力'!$B$151:$C$162,2)</f>
        <v>5</v>
      </c>
      <c r="AL11" s="37" t="s">
        <v>67</v>
      </c>
      <c r="AM11" s="118">
        <f>SUMIF($AG$10:$AG$20,$AL11,AJ$10:AJ$20)</f>
        <v>6</v>
      </c>
      <c r="AP11" s="33"/>
    </row>
    <row r="12" spans="2:42" ht="16.5" customHeight="1">
      <c r="B12" s="37">
        <v>3</v>
      </c>
      <c r="C12" s="102">
        <v>206</v>
      </c>
      <c r="D12" s="103"/>
      <c r="E12" s="37" t="str">
        <f>VLOOKUP(C12,'入力'!$B$13:$E$148,2,FALSE)</f>
        <v>徳田　勝大</v>
      </c>
      <c r="F12" s="37">
        <f>VLOOKUP(C12,'入力'!$B$13:$E$148,3,FALSE)</f>
        <v>33</v>
      </c>
      <c r="G12" s="37" t="str">
        <f>VLOOKUP(C12,'入力'!$B$13:$E$148,4,FALSE)</f>
        <v>北陸</v>
      </c>
      <c r="I12" s="65"/>
      <c r="K12" s="65" t="s">
        <v>95</v>
      </c>
      <c r="L12" s="136" t="str">
        <f>VLOOKUP(C12,'入力'!$B$13:$F$148,5,FALSE)</f>
        <v>11秒6</v>
      </c>
      <c r="N12" s="131">
        <v>1.3</v>
      </c>
      <c r="O12" s="37">
        <v>3</v>
      </c>
      <c r="P12" s="100">
        <v>218</v>
      </c>
      <c r="Q12" s="100">
        <v>588</v>
      </c>
      <c r="R12" s="21"/>
      <c r="S12" s="21"/>
      <c r="T12" s="21">
        <f t="shared" si="0"/>
        <v>0</v>
      </c>
      <c r="U12" s="21"/>
      <c r="V12" s="21" t="b">
        <f t="shared" si="11"/>
        <v>1</v>
      </c>
      <c r="W12" s="37">
        <f t="shared" si="1"/>
        <v>588</v>
      </c>
      <c r="Y12" s="37">
        <f>IF(ISTEXT(AF12)=1,8,VLOOKUP(AF12,'入力'!$D$3:$E$9,2))</f>
        <v>1</v>
      </c>
      <c r="Z12" s="33"/>
      <c r="AA12" s="105" t="str">
        <f t="shared" si="2"/>
        <v> </v>
      </c>
      <c r="AB12" s="37">
        <f t="shared" si="3"/>
        <v>3</v>
      </c>
      <c r="AC12" s="132">
        <f t="shared" si="4"/>
        <v>1.3</v>
      </c>
      <c r="AD12" s="37">
        <f t="shared" si="5"/>
        <v>218</v>
      </c>
      <c r="AE12" s="37" t="str">
        <f t="shared" si="6"/>
        <v>山本　哲也</v>
      </c>
      <c r="AF12" s="37">
        <f t="shared" si="7"/>
        <v>28</v>
      </c>
      <c r="AG12" s="37" t="str">
        <f t="shared" si="8"/>
        <v>北陸</v>
      </c>
      <c r="AH12" s="66">
        <f t="shared" si="9"/>
        <v>588</v>
      </c>
      <c r="AI12" s="37" t="str">
        <f t="shared" si="10"/>
        <v> </v>
      </c>
      <c r="AJ12" s="37">
        <f>VLOOKUP(AB12,'入力'!$B$151:$C$162,2)</f>
        <v>4</v>
      </c>
      <c r="AL12" s="37" t="s">
        <v>61</v>
      </c>
      <c r="AM12" s="118">
        <f>SUMIF($AG$10:$AG$20,$AL12,AJ$10:AJ$20)</f>
        <v>6</v>
      </c>
      <c r="AN12" s="66"/>
      <c r="AP12" s="33"/>
    </row>
    <row r="13" spans="2:42" ht="16.5" customHeight="1">
      <c r="B13" s="37">
        <v>4</v>
      </c>
      <c r="C13" s="102">
        <v>208</v>
      </c>
      <c r="D13" s="103"/>
      <c r="E13" s="37" t="str">
        <f>VLOOKUP(C13,'入力'!$B$13:$E$148,2,FALSE)</f>
        <v>田嶋　龍二</v>
      </c>
      <c r="F13" s="37">
        <f>VLOOKUP(C13,'入力'!$B$13:$E$148,3,FALSE)</f>
        <v>28</v>
      </c>
      <c r="G13" s="37" t="str">
        <f>VLOOKUP(C13,'入力'!$B$13:$E$148,4,FALSE)</f>
        <v>北陸</v>
      </c>
      <c r="I13" s="65"/>
      <c r="K13" s="65" t="s">
        <v>95</v>
      </c>
      <c r="L13" s="136">
        <f>VLOOKUP(C13,'入力'!$B$13:$F$148,5,FALSE)</f>
        <v>0</v>
      </c>
      <c r="N13" s="131">
        <v>0.2</v>
      </c>
      <c r="O13" s="37">
        <v>4</v>
      </c>
      <c r="P13" s="100">
        <v>134</v>
      </c>
      <c r="Q13" s="100">
        <v>580</v>
      </c>
      <c r="R13" s="21"/>
      <c r="S13" s="21"/>
      <c r="T13" s="21">
        <f t="shared" si="0"/>
        <v>0</v>
      </c>
      <c r="U13" s="21"/>
      <c r="V13" s="21" t="b">
        <f t="shared" si="11"/>
        <v>1</v>
      </c>
      <c r="W13" s="37">
        <f t="shared" si="1"/>
        <v>580</v>
      </c>
      <c r="Y13" s="37">
        <f>IF(ISTEXT(AF13)=1,8,VLOOKUP(AF13,'入力'!$D$3:$E$9,2))</f>
        <v>1</v>
      </c>
      <c r="Z13" s="33"/>
      <c r="AA13" s="105" t="str">
        <f t="shared" si="2"/>
        <v> </v>
      </c>
      <c r="AB13" s="37">
        <f t="shared" si="3"/>
        <v>4</v>
      </c>
      <c r="AC13" s="132">
        <f t="shared" si="4"/>
        <v>0.2</v>
      </c>
      <c r="AD13" s="37">
        <f t="shared" si="5"/>
        <v>134</v>
      </c>
      <c r="AE13" s="37" t="str">
        <f t="shared" si="6"/>
        <v>西　正紀</v>
      </c>
      <c r="AF13" s="37">
        <f t="shared" si="7"/>
        <v>25</v>
      </c>
      <c r="AG13" s="37" t="str">
        <f t="shared" si="8"/>
        <v>中部</v>
      </c>
      <c r="AH13" s="66">
        <f t="shared" si="9"/>
        <v>580</v>
      </c>
      <c r="AI13" s="37" t="str">
        <f t="shared" si="10"/>
        <v> </v>
      </c>
      <c r="AJ13" s="37">
        <f>VLOOKUP(AB13,'入力'!$B$151:$C$162,2)</f>
        <v>3</v>
      </c>
      <c r="AL13" s="37" t="s">
        <v>59</v>
      </c>
      <c r="AM13" s="118" t="s">
        <v>223</v>
      </c>
      <c r="AN13" s="66"/>
      <c r="AP13" s="33"/>
    </row>
    <row r="14" spans="2:42" ht="16.5" customHeight="1">
      <c r="B14" s="37">
        <v>5</v>
      </c>
      <c r="C14" s="102">
        <v>218</v>
      </c>
      <c r="D14" s="103"/>
      <c r="E14" s="37" t="str">
        <f>VLOOKUP(C14,'入力'!$B$13:$E$148,2,FALSE)</f>
        <v>山本　哲也</v>
      </c>
      <c r="F14" s="37">
        <f>VLOOKUP(C14,'入力'!$B$13:$E$148,3,FALSE)</f>
        <v>28</v>
      </c>
      <c r="G14" s="37" t="str">
        <f>VLOOKUP(C14,'入力'!$B$13:$E$148,4,FALSE)</f>
        <v>北陸</v>
      </c>
      <c r="I14" s="65"/>
      <c r="K14" s="65" t="s">
        <v>95</v>
      </c>
      <c r="L14" s="136">
        <f>VLOOKUP(C14,'入力'!$B$13:$F$148,5,FALSE)</f>
        <v>0</v>
      </c>
      <c r="N14" s="154">
        <v>2.2</v>
      </c>
      <c r="O14" s="37">
        <v>5</v>
      </c>
      <c r="P14" s="100">
        <v>206</v>
      </c>
      <c r="Q14" s="100">
        <v>522</v>
      </c>
      <c r="R14" s="21"/>
      <c r="S14" s="21"/>
      <c r="T14" s="21">
        <f t="shared" si="0"/>
        <v>0</v>
      </c>
      <c r="U14" s="21"/>
      <c r="V14" s="21" t="b">
        <f t="shared" si="11"/>
        <v>1</v>
      </c>
      <c r="W14" s="37">
        <f t="shared" si="1"/>
        <v>522</v>
      </c>
      <c r="Y14" s="37">
        <f>IF(ISTEXT(AF14)=1,8,VLOOKUP(AF14,'入力'!$D$3:$E$9,2))</f>
        <v>2</v>
      </c>
      <c r="Z14" s="33"/>
      <c r="AA14" s="105" t="str">
        <f t="shared" si="2"/>
        <v> </v>
      </c>
      <c r="AB14" s="37">
        <f t="shared" si="3"/>
        <v>5</v>
      </c>
      <c r="AC14" s="132">
        <f t="shared" si="4"/>
        <v>2.2</v>
      </c>
      <c r="AD14" s="37">
        <f t="shared" si="5"/>
        <v>206</v>
      </c>
      <c r="AE14" s="37" t="str">
        <f t="shared" si="6"/>
        <v>徳田　勝大</v>
      </c>
      <c r="AF14" s="37">
        <f t="shared" si="7"/>
        <v>33</v>
      </c>
      <c r="AG14" s="37" t="str">
        <f t="shared" si="8"/>
        <v>北陸</v>
      </c>
      <c r="AH14" s="66">
        <f t="shared" si="9"/>
        <v>522</v>
      </c>
      <c r="AI14" s="37" t="str">
        <f t="shared" si="10"/>
        <v> </v>
      </c>
      <c r="AJ14" s="37">
        <f>VLOOKUP(AB14,'入力'!$B$151:$C$162,2)</f>
        <v>2</v>
      </c>
      <c r="AL14" s="37" t="s">
        <v>222</v>
      </c>
      <c r="AM14" s="118" t="s">
        <v>223</v>
      </c>
      <c r="AN14" s="66"/>
      <c r="AP14" s="33"/>
    </row>
    <row r="15" spans="2:42" ht="16.5" customHeight="1">
      <c r="B15" s="37">
        <v>6</v>
      </c>
      <c r="C15" s="102">
        <v>513</v>
      </c>
      <c r="D15" s="103"/>
      <c r="E15" s="37" t="str">
        <f>VLOOKUP(C15,'入力'!$B$13:$E$148,2,FALSE)</f>
        <v>佐々木　亮</v>
      </c>
      <c r="F15" s="37">
        <f>VLOOKUP(C15,'入力'!$B$13:$E$148,3,FALSE)</f>
        <v>32</v>
      </c>
      <c r="G15" s="37" t="str">
        <f>VLOOKUP(C15,'入力'!$B$13:$E$148,4,FALSE)</f>
        <v>関西</v>
      </c>
      <c r="I15" s="65"/>
      <c r="K15" s="65" t="s">
        <v>95</v>
      </c>
      <c r="L15" s="136" t="str">
        <f>VLOOKUP(C15,'入力'!$B$13:$F$148,5,FALSE)</f>
        <v> </v>
      </c>
      <c r="N15" s="131">
        <v>1.7</v>
      </c>
      <c r="O15" s="37">
        <v>6</v>
      </c>
      <c r="P15" s="100">
        <v>513</v>
      </c>
      <c r="Q15" s="100">
        <v>518</v>
      </c>
      <c r="R15" s="21"/>
      <c r="S15" s="21"/>
      <c r="T15" s="21">
        <f t="shared" si="0"/>
        <v>0</v>
      </c>
      <c r="U15" s="21"/>
      <c r="V15" s="21" t="b">
        <f t="shared" si="11"/>
        <v>1</v>
      </c>
      <c r="W15" s="37">
        <f t="shared" si="1"/>
        <v>518</v>
      </c>
      <c r="Y15" s="37">
        <f>IF(ISTEXT(AF15)=1,8,VLOOKUP(AF15,'入力'!$D$3:$E$9,2))</f>
        <v>2</v>
      </c>
      <c r="Z15" s="33"/>
      <c r="AA15" s="105" t="str">
        <f t="shared" si="2"/>
        <v> </v>
      </c>
      <c r="AB15" s="37">
        <f t="shared" si="3"/>
        <v>6</v>
      </c>
      <c r="AC15" s="132">
        <f t="shared" si="4"/>
        <v>1.7</v>
      </c>
      <c r="AD15" s="37">
        <f t="shared" si="5"/>
        <v>513</v>
      </c>
      <c r="AE15" s="37" t="str">
        <f t="shared" si="6"/>
        <v>佐々木　亮</v>
      </c>
      <c r="AF15" s="37">
        <f t="shared" si="7"/>
        <v>32</v>
      </c>
      <c r="AG15" s="37" t="str">
        <f t="shared" si="8"/>
        <v>関西</v>
      </c>
      <c r="AH15" s="66">
        <f t="shared" si="9"/>
        <v>518</v>
      </c>
      <c r="AI15" s="37" t="str">
        <f t="shared" si="10"/>
        <v> </v>
      </c>
      <c r="AJ15" s="37">
        <f>VLOOKUP(AB15,'入力'!$B$151:$C$162,2)</f>
        <v>1</v>
      </c>
      <c r="AM15" s="118"/>
      <c r="AN15" s="66"/>
      <c r="AP15" s="33"/>
    </row>
    <row r="16" spans="2:42" ht="16.5" customHeight="1">
      <c r="B16" s="37">
        <v>7</v>
      </c>
      <c r="C16" s="102">
        <v>515</v>
      </c>
      <c r="D16" s="103"/>
      <c r="E16" s="37" t="str">
        <f>VLOOKUP(C16,'入力'!$B$13:$E$148,2,FALSE)</f>
        <v>原田　実</v>
      </c>
      <c r="F16" s="37">
        <f>VLOOKUP(C16,'入力'!$B$13:$E$148,3,FALSE)</f>
        <v>38</v>
      </c>
      <c r="G16" s="37" t="str">
        <f>VLOOKUP(C16,'入力'!$B$13:$E$148,4,FALSE)</f>
        <v>関西</v>
      </c>
      <c r="I16" s="65"/>
      <c r="K16" s="65" t="s">
        <v>95</v>
      </c>
      <c r="L16" s="136" t="str">
        <f>VLOOKUP(C16,'入力'!$B$13:$F$148,5,FALSE)</f>
        <v>11秒8</v>
      </c>
      <c r="N16" s="154">
        <v>-0.1</v>
      </c>
      <c r="O16" s="37">
        <v>7</v>
      </c>
      <c r="P16" s="100">
        <v>208</v>
      </c>
      <c r="Q16" s="100">
        <v>512</v>
      </c>
      <c r="R16" s="21"/>
      <c r="S16" s="21"/>
      <c r="T16" s="21">
        <f t="shared" si="0"/>
        <v>0</v>
      </c>
      <c r="U16" s="21"/>
      <c r="V16" s="21" t="b">
        <f t="shared" si="11"/>
        <v>1</v>
      </c>
      <c r="W16" s="37">
        <f t="shared" si="1"/>
        <v>512</v>
      </c>
      <c r="Y16" s="37">
        <f>IF(ISTEXT(AF16)=1,8,VLOOKUP(AF16,'入力'!$D$3:$E$9,2))</f>
        <v>1</v>
      </c>
      <c r="Z16" s="33"/>
      <c r="AA16" s="105" t="str">
        <f t="shared" si="2"/>
        <v> </v>
      </c>
      <c r="AB16" s="37">
        <f t="shared" si="3"/>
        <v>7</v>
      </c>
      <c r="AC16" s="132">
        <f t="shared" si="4"/>
        <v>-0.1</v>
      </c>
      <c r="AD16" s="37">
        <f t="shared" si="5"/>
        <v>208</v>
      </c>
      <c r="AE16" s="37" t="str">
        <f t="shared" si="6"/>
        <v>田嶋　龍二</v>
      </c>
      <c r="AF16" s="37">
        <f t="shared" si="7"/>
        <v>28</v>
      </c>
      <c r="AG16" s="37" t="str">
        <f t="shared" si="8"/>
        <v>北陸</v>
      </c>
      <c r="AH16" s="66">
        <f t="shared" si="9"/>
        <v>512</v>
      </c>
      <c r="AI16" s="37" t="str">
        <f t="shared" si="10"/>
        <v> </v>
      </c>
      <c r="AJ16" s="37">
        <f>VLOOKUP(AB16,'入力'!$B$151:$C$162,2)</f>
      </c>
      <c r="AN16" s="66"/>
      <c r="AP16" s="33"/>
    </row>
    <row r="17" spans="2:42" ht="16.5" customHeight="1">
      <c r="B17" s="37">
        <v>8</v>
      </c>
      <c r="C17" s="102">
        <v>516</v>
      </c>
      <c r="D17" s="103"/>
      <c r="E17" s="37" t="str">
        <f>VLOOKUP(C17,'入力'!$B$13:$E$148,2,FALSE)</f>
        <v>古川　元紀</v>
      </c>
      <c r="F17" s="37">
        <f>VLOOKUP(C17,'入力'!$B$13:$E$148,3,FALSE)</f>
        <v>19</v>
      </c>
      <c r="G17" s="37" t="str">
        <f>VLOOKUP(C17,'入力'!$B$13:$E$148,4,FALSE)</f>
        <v>関西</v>
      </c>
      <c r="I17" s="65"/>
      <c r="K17" s="65" t="s">
        <v>95</v>
      </c>
      <c r="L17" s="136">
        <f>VLOOKUP(C17,'入力'!$B$13:$F$148,5,FALSE)</f>
        <v>0</v>
      </c>
      <c r="N17" s="131">
        <v>1.1</v>
      </c>
      <c r="O17" s="37">
        <v>8</v>
      </c>
      <c r="P17" s="100">
        <v>516</v>
      </c>
      <c r="Q17" s="100">
        <v>505</v>
      </c>
      <c r="R17" s="21"/>
      <c r="S17" s="21"/>
      <c r="T17" s="21">
        <f t="shared" si="0"/>
        <v>0</v>
      </c>
      <c r="U17" s="21"/>
      <c r="V17" s="21" t="b">
        <f t="shared" si="11"/>
        <v>1</v>
      </c>
      <c r="W17" s="37">
        <f t="shared" si="1"/>
        <v>505</v>
      </c>
      <c r="Y17" s="37">
        <f>IF(ISTEXT(AF17)=1,8,VLOOKUP(AF17,'入力'!$D$3:$E$9,2))</f>
        <v>1</v>
      </c>
      <c r="Z17" s="33"/>
      <c r="AA17" s="105" t="str">
        <f t="shared" si="2"/>
        <v> </v>
      </c>
      <c r="AB17" s="37">
        <f t="shared" si="3"/>
        <v>8</v>
      </c>
      <c r="AC17" s="132">
        <f t="shared" si="4"/>
        <v>1.1</v>
      </c>
      <c r="AD17" s="37">
        <f t="shared" si="5"/>
        <v>516</v>
      </c>
      <c r="AE17" s="37" t="str">
        <f t="shared" si="6"/>
        <v>古川　元紀</v>
      </c>
      <c r="AF17" s="37">
        <f t="shared" si="7"/>
        <v>19</v>
      </c>
      <c r="AG17" s="37" t="str">
        <f t="shared" si="8"/>
        <v>関西</v>
      </c>
      <c r="AH17" s="66">
        <f t="shared" si="9"/>
        <v>505</v>
      </c>
      <c r="AI17" s="37" t="str">
        <f t="shared" si="10"/>
        <v> </v>
      </c>
      <c r="AJ17" s="37">
        <f>VLOOKUP(AB17,'入力'!$B$151:$C$162,2)</f>
      </c>
      <c r="AN17" s="66"/>
      <c r="AP17" s="33"/>
    </row>
    <row r="18" spans="2:42" ht="16.5" customHeight="1">
      <c r="B18" s="37">
        <v>9</v>
      </c>
      <c r="C18" s="178">
        <v>512</v>
      </c>
      <c r="D18" s="179">
        <v>1</v>
      </c>
      <c r="E18" s="180" t="str">
        <f>VLOOKUP(C18,'入力'!$B$13:$E$148,2,FALSE)</f>
        <v>船田　英生</v>
      </c>
      <c r="F18" s="180">
        <f>VLOOKUP(C18,'入力'!$B$13:$E$148,3,FALSE)</f>
        <v>32</v>
      </c>
      <c r="G18" s="180" t="str">
        <f>VLOOKUP(C18,'入力'!$B$13:$E$148,4,FALSE)</f>
        <v>関西</v>
      </c>
      <c r="I18" s="65"/>
      <c r="K18" s="65" t="s">
        <v>95</v>
      </c>
      <c r="L18" s="136" t="str">
        <f>VLOOKUP(C18,'入力'!$B$13:$F$148,5,FALSE)</f>
        <v> </v>
      </c>
      <c r="N18" s="131"/>
      <c r="O18" s="37">
        <v>9</v>
      </c>
      <c r="P18" s="100"/>
      <c r="Q18" s="100"/>
      <c r="R18" s="21"/>
      <c r="S18" s="21"/>
      <c r="T18" s="21">
        <f t="shared" si="0"/>
        <v>0</v>
      </c>
      <c r="U18" s="21"/>
      <c r="V18" s="21" t="b">
        <f t="shared" si="11"/>
        <v>0</v>
      </c>
      <c r="W18" s="37">
        <f t="shared" si="1"/>
        <v>0</v>
      </c>
      <c r="Y18" s="37">
        <f>IF(ISTEXT(AF18)=1,8,VLOOKUP(AF18,'入力'!$D$3:$E$9,2))</f>
        <v>8</v>
      </c>
      <c r="Z18" s="33"/>
      <c r="AA18" s="105" t="str">
        <f t="shared" si="2"/>
        <v> </v>
      </c>
      <c r="AB18" s="37" t="str">
        <f t="shared" si="3"/>
        <v> </v>
      </c>
      <c r="AC18" s="132">
        <f t="shared" si="4"/>
        <v>0</v>
      </c>
      <c r="AD18" s="37">
        <f t="shared" si="5"/>
        <v>0</v>
      </c>
      <c r="AE18" s="37">
        <f t="shared" si="6"/>
      </c>
      <c r="AF18" s="37">
        <f t="shared" si="7"/>
        <v>0</v>
      </c>
      <c r="AG18" s="37">
        <f t="shared" si="8"/>
        <v>0</v>
      </c>
      <c r="AH18" s="66">
        <f t="shared" si="9"/>
        <v>0</v>
      </c>
      <c r="AI18" s="37" t="str">
        <f t="shared" si="10"/>
        <v> </v>
      </c>
      <c r="AJ18" s="37">
        <f>VLOOKUP(AB18,'入力'!$B$151:$C$162,2)</f>
      </c>
      <c r="AN18" s="66"/>
      <c r="AP18" s="33"/>
    </row>
    <row r="19" spans="2:42" ht="16.5" customHeight="1">
      <c r="B19" s="37">
        <v>10</v>
      </c>
      <c r="C19" s="102"/>
      <c r="D19" s="103"/>
      <c r="E19" s="37">
        <f>VLOOKUP(C19,'入力'!$B$13:$E$148,2,FALSE)</f>
      </c>
      <c r="F19" s="37">
        <f>VLOOKUP(C19,'入力'!$B$13:$E$148,3,FALSE)</f>
      </c>
      <c r="G19" s="37">
        <f>VLOOKUP(C19,'入力'!$B$13:$E$148,4,FALSE)</f>
      </c>
      <c r="I19" s="65"/>
      <c r="K19" s="65" t="s">
        <v>95</v>
      </c>
      <c r="L19" s="136">
        <f>VLOOKUP(C19,'入力'!$B$13:$F$148,5,FALSE)</f>
        <v>0</v>
      </c>
      <c r="N19" s="131"/>
      <c r="O19" s="37">
        <v>10</v>
      </c>
      <c r="P19" s="100"/>
      <c r="Q19" s="100"/>
      <c r="R19" s="21"/>
      <c r="S19" s="21"/>
      <c r="T19" s="21">
        <f t="shared" si="0"/>
        <v>0</v>
      </c>
      <c r="U19" s="21"/>
      <c r="V19" s="21" t="b">
        <f t="shared" si="11"/>
        <v>0</v>
      </c>
      <c r="W19" s="37">
        <f t="shared" si="1"/>
        <v>0</v>
      </c>
      <c r="Y19" s="37">
        <f>IF(ISTEXT(AF19)=1,8,VLOOKUP(AF19,'入力'!$D$3:$E$9,2))</f>
        <v>8</v>
      </c>
      <c r="Z19" s="33"/>
      <c r="AA19" s="105" t="str">
        <f t="shared" si="2"/>
        <v> </v>
      </c>
      <c r="AB19" s="37" t="str">
        <f t="shared" si="3"/>
        <v> </v>
      </c>
      <c r="AC19" s="132">
        <f t="shared" si="4"/>
        <v>0</v>
      </c>
      <c r="AD19" s="37">
        <f t="shared" si="5"/>
        <v>0</v>
      </c>
      <c r="AE19" s="37">
        <f t="shared" si="6"/>
      </c>
      <c r="AF19" s="37">
        <f t="shared" si="7"/>
        <v>0</v>
      </c>
      <c r="AG19" s="37">
        <f t="shared" si="8"/>
        <v>0</v>
      </c>
      <c r="AH19" s="66">
        <f t="shared" si="9"/>
        <v>0</v>
      </c>
      <c r="AI19" s="37" t="str">
        <f t="shared" si="10"/>
        <v> </v>
      </c>
      <c r="AJ19" s="37">
        <f>VLOOKUP(AB19,'入力'!$B$151:$C$162,2)</f>
      </c>
      <c r="AN19" s="66"/>
      <c r="AP19" s="33"/>
    </row>
    <row r="20" spans="3:42" ht="16.5" customHeight="1">
      <c r="C20" s="102"/>
      <c r="D20" s="103"/>
      <c r="E20" s="37">
        <f>VLOOKUP(C20,'入力'!$B$13:$E$148,2,FALSE)</f>
      </c>
      <c r="F20" s="37">
        <f>VLOOKUP(C20,'入力'!$B$13:$E$148,3,FALSE)</f>
      </c>
      <c r="G20" s="37">
        <f>VLOOKUP(C20,'入力'!$B$13:$E$148,4,FALSE)</f>
      </c>
      <c r="I20" s="65"/>
      <c r="K20" s="65" t="s">
        <v>95</v>
      </c>
      <c r="L20" s="136">
        <f>VLOOKUP(C20,'入力'!$B$13:$F$148,5,FALSE)</f>
        <v>0</v>
      </c>
      <c r="N20" s="131"/>
      <c r="P20" s="100"/>
      <c r="Q20" s="100"/>
      <c r="R20" s="21"/>
      <c r="S20" s="21"/>
      <c r="T20" s="21"/>
      <c r="U20" s="21"/>
      <c r="V20" s="21"/>
      <c r="Y20" s="37">
        <f>IF(ISTEXT(AF20)=1,8,VLOOKUP(AF20,'入力'!$D$3:$E$9,2))</f>
        <v>8</v>
      </c>
      <c r="Z20" s="33"/>
      <c r="AA20" s="105" t="str">
        <f t="shared" si="2"/>
        <v> </v>
      </c>
      <c r="AC20" s="132">
        <f t="shared" si="4"/>
        <v>0</v>
      </c>
      <c r="AP20" s="130"/>
    </row>
    <row r="21" spans="14:42" ht="16.5" customHeight="1">
      <c r="N21" s="33"/>
      <c r="P21" s="21"/>
      <c r="Q21" s="21"/>
      <c r="R21" s="21"/>
      <c r="S21" s="21"/>
      <c r="T21" s="21"/>
      <c r="U21" s="21"/>
      <c r="V21" s="21"/>
      <c r="Y21" s="37">
        <f>IF(ISTEXT(AF21)=1,8,VLOOKUP(AF21,'入力'!$D$3:$E$9,2))</f>
        <v>8</v>
      </c>
      <c r="Z21" s="33"/>
      <c r="AP21" s="33"/>
    </row>
    <row r="22" spans="1:42" ht="16.5" customHeight="1">
      <c r="A22" s="37" t="s">
        <v>84</v>
      </c>
      <c r="C22" s="37" t="s">
        <v>109</v>
      </c>
      <c r="E22" s="37" t="s">
        <v>143</v>
      </c>
      <c r="F22" s="37">
        <v>22</v>
      </c>
      <c r="G22" s="37" t="s">
        <v>61</v>
      </c>
      <c r="H22" s="57" t="s">
        <v>144</v>
      </c>
      <c r="K22" s="66">
        <f>Q22</f>
        <v>1410</v>
      </c>
      <c r="N22" s="33" t="str">
        <f>A22</f>
        <v>三段跳</v>
      </c>
      <c r="Q22" s="102">
        <v>1410</v>
      </c>
      <c r="V22" s="21" t="b">
        <f aca="true" t="shared" si="12" ref="V22:V35">AND(Q22&gt;0,NOT(T22))</f>
        <v>1</v>
      </c>
      <c r="W22" s="37">
        <f>IF(T22="0",Q22,0)</f>
        <v>1410</v>
      </c>
      <c r="Y22" s="37">
        <f>IF(ISTEXT(AF22)=1,8,VLOOKUP(AF22,'入力'!$D$3:$E$9,2))</f>
        <v>1</v>
      </c>
      <c r="Z22" s="33"/>
      <c r="AA22" s="37" t="str">
        <f>A22</f>
        <v>三段跳</v>
      </c>
      <c r="AC22" s="37" t="str">
        <f>C22</f>
        <v>大会記録</v>
      </c>
      <c r="AE22" s="37" t="str">
        <f>E22</f>
        <v>原田　　実</v>
      </c>
      <c r="AF22" s="37">
        <f>F22</f>
        <v>22</v>
      </c>
      <c r="AG22" s="37" t="str">
        <f>G22</f>
        <v>関西</v>
      </c>
      <c r="AH22" s="66">
        <f>Q22</f>
        <v>1410</v>
      </c>
      <c r="AI22" s="105"/>
      <c r="AJ22" s="105" t="str">
        <f>H22</f>
        <v> 平成5年 第4回</v>
      </c>
      <c r="AP22" s="33"/>
    </row>
    <row r="23" spans="14:42" ht="16.5" customHeight="1">
      <c r="N23" s="33"/>
      <c r="V23" s="21"/>
      <c r="Y23" s="37">
        <f>IF(ISTEXT(AF23)=1,8,VLOOKUP(AF23,'入力'!$D$3:$E$9,2))</f>
        <v>8</v>
      </c>
      <c r="Z23" s="33"/>
      <c r="AI23" s="105"/>
      <c r="AP23" s="33"/>
    </row>
    <row r="24" spans="5:42" ht="16.5" customHeight="1">
      <c r="E24" s="37" t="s">
        <v>59</v>
      </c>
      <c r="F24" s="37" t="s">
        <v>59</v>
      </c>
      <c r="G24" s="37" t="s">
        <v>59</v>
      </c>
      <c r="N24" s="33"/>
      <c r="S24" s="21"/>
      <c r="T24" s="21"/>
      <c r="U24" s="21"/>
      <c r="V24" s="21"/>
      <c r="Y24" s="37">
        <f>IF(ISTEXT(AF24)=1,8,VLOOKUP(AF24,'入力'!$D$3:$E$9,2))</f>
        <v>8</v>
      </c>
      <c r="Z24" s="116"/>
      <c r="AC24" s="37" t="s">
        <v>28</v>
      </c>
      <c r="AG24" s="99" t="s">
        <v>12</v>
      </c>
      <c r="AI24" s="113"/>
      <c r="AJ24" s="37" t="s">
        <v>89</v>
      </c>
      <c r="AM24" s="37" t="s">
        <v>89</v>
      </c>
      <c r="AP24" s="130"/>
    </row>
    <row r="25" spans="2:42" ht="16.5" customHeight="1">
      <c r="B25" s="37">
        <v>1</v>
      </c>
      <c r="C25" s="102">
        <v>134</v>
      </c>
      <c r="D25" s="103"/>
      <c r="E25" s="37" t="str">
        <f>VLOOKUP(C25,'入力'!$B$13:$E$148,2,FALSE)</f>
        <v>西　正紀</v>
      </c>
      <c r="F25" s="37">
        <f>VLOOKUP(C25,'入力'!$B$13:$E$148,3,FALSE)</f>
        <v>25</v>
      </c>
      <c r="G25" s="37" t="str">
        <f>VLOOKUP(C25,'入力'!$B$13:$E$148,4,FALSE)</f>
        <v>中部</v>
      </c>
      <c r="I25" s="65"/>
      <c r="K25" s="65" t="s">
        <v>95</v>
      </c>
      <c r="L25" s="136">
        <f>VLOOKUP(C25,'入力'!$B$13:$F$148,5,FALSE)</f>
        <v>0</v>
      </c>
      <c r="N25" s="154">
        <v>3.6</v>
      </c>
      <c r="O25" s="37">
        <v>1</v>
      </c>
      <c r="P25" s="100">
        <v>135</v>
      </c>
      <c r="Q25" s="100">
        <v>1387</v>
      </c>
      <c r="R25" s="21"/>
      <c r="S25" s="21"/>
      <c r="T25" s="21">
        <f aca="true" t="shared" si="13" ref="T25:T35">VLOOKUP(P25,$C$24:$G$35,2,FALSE)</f>
        <v>0</v>
      </c>
      <c r="U25" s="21"/>
      <c r="V25" s="21" t="b">
        <f t="shared" si="12"/>
        <v>1</v>
      </c>
      <c r="W25" s="37">
        <f aca="true" t="shared" si="14" ref="W25:W35">IF(T25="0",Q25,0)</f>
        <v>1387</v>
      </c>
      <c r="Y25" s="37">
        <f>IF(ISTEXT(AF25)=1,8,VLOOKUP(AF25,'入力'!$D$3:$E$9,2))</f>
        <v>1</v>
      </c>
      <c r="Z25" s="33"/>
      <c r="AA25" s="105" t="str">
        <f aca="true" t="shared" si="15" ref="AA25:AA35">IF(T25=0," ","ｵｰﾌﾟﾝ")</f>
        <v> </v>
      </c>
      <c r="AB25" s="37">
        <f>IF(V25=1,RANK(W25,$W$25:$W$35,0)," ")</f>
        <v>1</v>
      </c>
      <c r="AC25" s="132">
        <f>N25</f>
        <v>3.6</v>
      </c>
      <c r="AD25" s="37">
        <f aca="true" t="shared" si="16" ref="AD25:AD35">P25</f>
        <v>135</v>
      </c>
      <c r="AE25" s="37" t="str">
        <f aca="true" t="shared" si="17" ref="AE25:AE35">VLOOKUP(P25,$C$24:$G$35,3,FALSE)</f>
        <v>辻田　剛史</v>
      </c>
      <c r="AF25" s="37">
        <f aca="true" t="shared" si="18" ref="AF25:AF35">VLOOKUP(P25,$C$24:$G$35,4,FALSE)</f>
        <v>21</v>
      </c>
      <c r="AG25" s="37" t="str">
        <f aca="true" t="shared" si="19" ref="AG25:AG35">VLOOKUP(P25,$C$24:$G$35,5,FALSE)</f>
        <v>中部</v>
      </c>
      <c r="AH25" s="66">
        <f aca="true" t="shared" si="20" ref="AH25:AH37">Q25</f>
        <v>1387</v>
      </c>
      <c r="AI25" s="37" t="str">
        <f aca="true" t="shared" si="21" ref="AI25:AI35">IF(Q25&gt;Q$22,"新",IF(Q25=Q$22,"タイ"," "))</f>
        <v> </v>
      </c>
      <c r="AJ25" s="37">
        <f>VLOOKUP(AB25,'入力'!$B$151:$C$162,2)</f>
        <v>7</v>
      </c>
      <c r="AL25" s="37" t="s">
        <v>78</v>
      </c>
      <c r="AM25" s="118">
        <f>SUMIF($AG$25:$AG$35,$AL25,AJ$25:AJ$35)</f>
        <v>11</v>
      </c>
      <c r="AN25" s="118">
        <f>AM26</f>
        <v>6</v>
      </c>
      <c r="AO25" s="118">
        <f>AM27</f>
        <v>5</v>
      </c>
      <c r="AP25" s="33"/>
    </row>
    <row r="26" spans="2:42" ht="16.5" customHeight="1">
      <c r="B26" s="37">
        <v>2</v>
      </c>
      <c r="C26" s="102">
        <v>135</v>
      </c>
      <c r="D26" s="103"/>
      <c r="E26" s="37" t="str">
        <f>VLOOKUP(C26,'入力'!$B$13:$E$148,2,FALSE)</f>
        <v>辻田　剛史</v>
      </c>
      <c r="F26" s="37">
        <f>VLOOKUP(C26,'入力'!$B$13:$E$148,3,FALSE)</f>
        <v>21</v>
      </c>
      <c r="G26" s="37" t="str">
        <f>VLOOKUP(C26,'入力'!$B$13:$E$148,4,FALSE)</f>
        <v>中部</v>
      </c>
      <c r="I26" s="65"/>
      <c r="K26" s="65" t="s">
        <v>95</v>
      </c>
      <c r="L26" s="136">
        <f>VLOOKUP(C26,'入力'!$B$13:$F$148,5,FALSE)</f>
        <v>0</v>
      </c>
      <c r="N26" s="131">
        <v>3.8</v>
      </c>
      <c r="O26" s="37">
        <v>2</v>
      </c>
      <c r="P26" s="100">
        <v>513</v>
      </c>
      <c r="Q26" s="100">
        <v>1225</v>
      </c>
      <c r="R26" s="21"/>
      <c r="S26" s="21"/>
      <c r="T26" s="21">
        <f t="shared" si="13"/>
        <v>0</v>
      </c>
      <c r="U26" s="21"/>
      <c r="V26" s="21" t="b">
        <f t="shared" si="12"/>
        <v>1</v>
      </c>
      <c r="W26" s="37">
        <f t="shared" si="14"/>
        <v>1225</v>
      </c>
      <c r="Y26" s="37">
        <f>IF(ISTEXT(AF26)=1,8,VLOOKUP(AF26,'入力'!$D$3:$E$9,2))</f>
        <v>2</v>
      </c>
      <c r="Z26" s="33"/>
      <c r="AA26" s="105" t="str">
        <f t="shared" si="15"/>
        <v> </v>
      </c>
      <c r="AB26" s="37">
        <f>IF(V26=1,RANK(W26,$W$25:$W$35,0)," ")</f>
        <v>2</v>
      </c>
      <c r="AC26" s="132">
        <f>N26</f>
        <v>3.8</v>
      </c>
      <c r="AD26" s="37">
        <f t="shared" si="16"/>
        <v>513</v>
      </c>
      <c r="AE26" s="37" t="str">
        <f t="shared" si="17"/>
        <v>佐々木　亮</v>
      </c>
      <c r="AF26" s="37">
        <f t="shared" si="18"/>
        <v>32</v>
      </c>
      <c r="AG26" s="37" t="str">
        <f t="shared" si="19"/>
        <v>関西</v>
      </c>
      <c r="AH26" s="66">
        <f t="shared" si="20"/>
        <v>1225</v>
      </c>
      <c r="AI26" s="37" t="str">
        <f t="shared" si="21"/>
        <v> </v>
      </c>
      <c r="AJ26" s="37">
        <f>VLOOKUP(AB26,'入力'!$B$151:$C$162,2)</f>
        <v>5</v>
      </c>
      <c r="AL26" s="37" t="s">
        <v>67</v>
      </c>
      <c r="AM26" s="118">
        <f>SUMIF($AG$25:$AG$35,$AL26,AJ$25:AJ$35)</f>
        <v>6</v>
      </c>
      <c r="AN26" s="66"/>
      <c r="AP26" s="33"/>
    </row>
    <row r="27" spans="2:42" ht="16.5" customHeight="1">
      <c r="B27" s="37">
        <v>3</v>
      </c>
      <c r="C27" s="102">
        <v>209</v>
      </c>
      <c r="D27" s="103"/>
      <c r="E27" s="37" t="str">
        <f>VLOOKUP(C27,'入力'!$B$13:$E$148,2,FALSE)</f>
        <v>三田村 宇泰</v>
      </c>
      <c r="F27" s="37">
        <f>VLOOKUP(C27,'入力'!$B$13:$E$148,3,FALSE)</f>
        <v>27</v>
      </c>
      <c r="G27" s="37" t="str">
        <f>VLOOKUP(C27,'入力'!$B$13:$E$148,4,FALSE)</f>
        <v>北陸</v>
      </c>
      <c r="I27" s="65"/>
      <c r="K27" s="65" t="s">
        <v>95</v>
      </c>
      <c r="L27" s="136" t="str">
        <f>VLOOKUP(C27,'入力'!$B$13:$F$148,5,FALSE)</f>
        <v>11秒8</v>
      </c>
      <c r="N27" s="154">
        <v>4.1</v>
      </c>
      <c r="O27" s="37">
        <v>3</v>
      </c>
      <c r="P27" s="100">
        <v>134</v>
      </c>
      <c r="Q27" s="100">
        <v>1215</v>
      </c>
      <c r="R27" s="21"/>
      <c r="S27" s="21"/>
      <c r="T27" s="21">
        <f t="shared" si="13"/>
        <v>0</v>
      </c>
      <c r="U27" s="21"/>
      <c r="V27" s="21" t="b">
        <f t="shared" si="12"/>
        <v>1</v>
      </c>
      <c r="W27" s="37">
        <f t="shared" si="14"/>
        <v>1215</v>
      </c>
      <c r="Y27" s="37">
        <f>IF(ISTEXT(AF27)=1,8,VLOOKUP(AF27,'入力'!$D$3:$E$9,2))</f>
        <v>1</v>
      </c>
      <c r="Z27" s="33"/>
      <c r="AA27" s="105" t="str">
        <f t="shared" si="15"/>
        <v> </v>
      </c>
      <c r="AB27" s="37">
        <f>IF(V27=1,RANK(W27,$W$25:$W$35,0)," ")</f>
        <v>3</v>
      </c>
      <c r="AC27" s="132">
        <f>N27</f>
        <v>4.1</v>
      </c>
      <c r="AD27" s="37">
        <f t="shared" si="16"/>
        <v>134</v>
      </c>
      <c r="AE27" s="37" t="str">
        <f t="shared" si="17"/>
        <v>西　正紀</v>
      </c>
      <c r="AF27" s="37">
        <f t="shared" si="18"/>
        <v>25</v>
      </c>
      <c r="AG27" s="37" t="str">
        <f t="shared" si="19"/>
        <v>中部</v>
      </c>
      <c r="AH27" s="66">
        <f t="shared" si="20"/>
        <v>1215</v>
      </c>
      <c r="AI27" s="37" t="str">
        <f t="shared" si="21"/>
        <v> </v>
      </c>
      <c r="AJ27" s="37">
        <f>VLOOKUP(AB27,'入力'!$B$151:$C$162,2)</f>
        <v>4</v>
      </c>
      <c r="AL27" s="37" t="s">
        <v>61</v>
      </c>
      <c r="AM27" s="118">
        <f>SUMIF($AG$25:$AG$35,$AL27,AJ$25:AJ$35)</f>
        <v>5</v>
      </c>
      <c r="AN27" s="66"/>
      <c r="AP27" s="33"/>
    </row>
    <row r="28" spans="2:42" ht="16.5" customHeight="1">
      <c r="B28" s="37">
        <v>4</v>
      </c>
      <c r="C28" s="102">
        <v>217</v>
      </c>
      <c r="D28" s="103"/>
      <c r="E28" s="37" t="str">
        <f>VLOOKUP(C28,'入力'!$B$13:$E$148,2,FALSE)</f>
        <v>小瀧　智久</v>
      </c>
      <c r="F28" s="37">
        <f>VLOOKUP(C28,'入力'!$B$13:$E$148,3,FALSE)</f>
        <v>29</v>
      </c>
      <c r="G28" s="37" t="str">
        <f>VLOOKUP(C28,'入力'!$B$13:$E$148,4,FALSE)</f>
        <v>北陸</v>
      </c>
      <c r="I28" s="65"/>
      <c r="K28" s="65" t="s">
        <v>95</v>
      </c>
      <c r="L28" s="136" t="str">
        <f>VLOOKUP(C28,'入力'!$B$13:$F$148,5,FALSE)</f>
        <v>11秒0</v>
      </c>
      <c r="N28" s="154">
        <v>3.5</v>
      </c>
      <c r="O28" s="37">
        <v>4</v>
      </c>
      <c r="P28" s="100">
        <v>218</v>
      </c>
      <c r="Q28" s="100">
        <v>1158</v>
      </c>
      <c r="R28" s="21"/>
      <c r="S28" s="21"/>
      <c r="T28" s="21">
        <f t="shared" si="13"/>
        <v>0</v>
      </c>
      <c r="U28" s="21"/>
      <c r="V28" s="21" t="b">
        <f t="shared" si="12"/>
        <v>1</v>
      </c>
      <c r="W28" s="37">
        <f t="shared" si="14"/>
        <v>1158</v>
      </c>
      <c r="Y28" s="37">
        <f>IF(ISTEXT(AF28)=1,8,VLOOKUP(AF28,'入力'!$D$3:$E$9,2))</f>
        <v>1</v>
      </c>
      <c r="Z28" s="33"/>
      <c r="AA28" s="105" t="str">
        <f t="shared" si="15"/>
        <v> </v>
      </c>
      <c r="AB28" s="37">
        <f aca="true" t="shared" si="22" ref="AB28:AB35">IF(V28=1,RANK(W28,$W$25:$W$35,0)," ")</f>
        <v>4</v>
      </c>
      <c r="AC28" s="132">
        <f>N28</f>
        <v>3.5</v>
      </c>
      <c r="AD28" s="37">
        <f t="shared" si="16"/>
        <v>218</v>
      </c>
      <c r="AE28" s="37" t="str">
        <f t="shared" si="17"/>
        <v>山本　哲也</v>
      </c>
      <c r="AF28" s="37">
        <f t="shared" si="18"/>
        <v>28</v>
      </c>
      <c r="AG28" s="37" t="str">
        <f t="shared" si="19"/>
        <v>北陸</v>
      </c>
      <c r="AH28" s="66">
        <f t="shared" si="20"/>
        <v>1158</v>
      </c>
      <c r="AI28" s="37" t="str">
        <f t="shared" si="21"/>
        <v> </v>
      </c>
      <c r="AJ28" s="37">
        <f>VLOOKUP(AB28,'入力'!$B$151:$C$162,2)</f>
        <v>3</v>
      </c>
      <c r="AL28" s="37" t="s">
        <v>59</v>
      </c>
      <c r="AM28" s="118" t="s">
        <v>223</v>
      </c>
      <c r="AN28" s="66"/>
      <c r="AP28" s="33"/>
    </row>
    <row r="29" spans="2:42" ht="16.5" customHeight="1">
      <c r="B29" s="37">
        <v>5</v>
      </c>
      <c r="C29" s="102">
        <v>218</v>
      </c>
      <c r="D29" s="103"/>
      <c r="E29" s="37" t="str">
        <f>VLOOKUP(C29,'入力'!$B$13:$E$148,2,FALSE)</f>
        <v>山本　哲也</v>
      </c>
      <c r="F29" s="37">
        <f>VLOOKUP(C29,'入力'!$B$13:$E$148,3,FALSE)</f>
        <v>28</v>
      </c>
      <c r="G29" s="37" t="str">
        <f>VLOOKUP(C29,'入力'!$B$13:$E$148,4,FALSE)</f>
        <v>北陸</v>
      </c>
      <c r="I29" s="65"/>
      <c r="K29" s="65" t="s">
        <v>95</v>
      </c>
      <c r="L29" s="136">
        <f>VLOOKUP(C29,'入力'!$B$13:$F$148,5,FALSE)</f>
        <v>0</v>
      </c>
      <c r="N29" s="131">
        <v>5.8</v>
      </c>
      <c r="O29" s="37">
        <v>5</v>
      </c>
      <c r="P29" s="100">
        <v>209</v>
      </c>
      <c r="Q29" s="100">
        <v>1142</v>
      </c>
      <c r="R29" s="21"/>
      <c r="S29" s="21"/>
      <c r="T29" s="21">
        <f t="shared" si="13"/>
        <v>0</v>
      </c>
      <c r="U29" s="21"/>
      <c r="V29" s="21" t="b">
        <f t="shared" si="12"/>
        <v>1</v>
      </c>
      <c r="W29" s="37">
        <f t="shared" si="14"/>
        <v>1142</v>
      </c>
      <c r="Y29" s="37">
        <f>IF(ISTEXT(AF29)=1,8,VLOOKUP(AF29,'入力'!$D$3:$E$9,2))</f>
        <v>1</v>
      </c>
      <c r="Z29" s="33"/>
      <c r="AA29" s="105" t="str">
        <f t="shared" si="15"/>
        <v> </v>
      </c>
      <c r="AB29" s="37">
        <f t="shared" si="22"/>
        <v>5</v>
      </c>
      <c r="AC29" s="132">
        <f>N29</f>
        <v>5.8</v>
      </c>
      <c r="AD29" s="37">
        <f t="shared" si="16"/>
        <v>209</v>
      </c>
      <c r="AE29" s="37" t="str">
        <f t="shared" si="17"/>
        <v>三田村 宇泰</v>
      </c>
      <c r="AF29" s="37">
        <f t="shared" si="18"/>
        <v>27</v>
      </c>
      <c r="AG29" s="37" t="str">
        <f t="shared" si="19"/>
        <v>北陸</v>
      </c>
      <c r="AH29" s="66">
        <f t="shared" si="20"/>
        <v>1142</v>
      </c>
      <c r="AI29" s="37" t="str">
        <f t="shared" si="21"/>
        <v> </v>
      </c>
      <c r="AJ29" s="37">
        <f>VLOOKUP(AB29,'入力'!$B$151:$C$162,2)</f>
        <v>2</v>
      </c>
      <c r="AM29" s="118" t="s">
        <v>223</v>
      </c>
      <c r="AN29" s="66"/>
      <c r="AP29" s="33"/>
    </row>
    <row r="30" spans="2:42" ht="16.5" customHeight="1">
      <c r="B30" s="37">
        <v>6</v>
      </c>
      <c r="C30" s="102">
        <v>513</v>
      </c>
      <c r="D30" s="103"/>
      <c r="E30" s="37" t="str">
        <f>VLOOKUP(C30,'入力'!$B$13:$E$148,2,FALSE)</f>
        <v>佐々木　亮</v>
      </c>
      <c r="F30" s="37">
        <f>VLOOKUP(C30,'入力'!$B$13:$E$148,3,FALSE)</f>
        <v>32</v>
      </c>
      <c r="G30" s="37" t="str">
        <f>VLOOKUP(C30,'入力'!$B$13:$E$148,4,FALSE)</f>
        <v>関西</v>
      </c>
      <c r="I30" s="65"/>
      <c r="K30" s="65" t="s">
        <v>95</v>
      </c>
      <c r="L30" s="136" t="str">
        <f>VLOOKUP(C30,'入力'!$B$13:$F$148,5,FALSE)</f>
        <v> </v>
      </c>
      <c r="N30" s="131">
        <v>3.3</v>
      </c>
      <c r="O30" s="37">
        <v>6</v>
      </c>
      <c r="P30" s="100">
        <v>217</v>
      </c>
      <c r="Q30" s="100">
        <v>1000</v>
      </c>
      <c r="R30" s="21"/>
      <c r="S30" s="21"/>
      <c r="T30" s="21">
        <f t="shared" si="13"/>
        <v>0</v>
      </c>
      <c r="U30" s="21"/>
      <c r="V30" s="21" t="b">
        <f t="shared" si="12"/>
        <v>1</v>
      </c>
      <c r="W30" s="37">
        <f t="shared" si="14"/>
        <v>1000</v>
      </c>
      <c r="Y30" s="37">
        <f>IF(ISTEXT(AF30)=1,8,VLOOKUP(AF30,'入力'!$D$3:$E$9,2))</f>
        <v>1</v>
      </c>
      <c r="Z30" s="33"/>
      <c r="AA30" s="105" t="str">
        <f t="shared" si="15"/>
        <v> </v>
      </c>
      <c r="AB30" s="37">
        <f t="shared" si="22"/>
        <v>6</v>
      </c>
      <c r="AC30" s="132">
        <f aca="true" t="shared" si="23" ref="AC30:AC35">N30</f>
        <v>3.3</v>
      </c>
      <c r="AD30" s="37">
        <f t="shared" si="16"/>
        <v>217</v>
      </c>
      <c r="AE30" s="37" t="str">
        <f t="shared" si="17"/>
        <v>小瀧　智久</v>
      </c>
      <c r="AF30" s="37">
        <f t="shared" si="18"/>
        <v>29</v>
      </c>
      <c r="AG30" s="37" t="str">
        <f t="shared" si="19"/>
        <v>北陸</v>
      </c>
      <c r="AH30" s="66">
        <f t="shared" si="20"/>
        <v>1000</v>
      </c>
      <c r="AI30" s="37" t="str">
        <f t="shared" si="21"/>
        <v> </v>
      </c>
      <c r="AJ30" s="37">
        <f>VLOOKUP(AB30,'入力'!$B$151:$C$162,2)</f>
        <v>1</v>
      </c>
      <c r="AM30" s="118"/>
      <c r="AN30" s="66"/>
      <c r="AP30" s="33"/>
    </row>
    <row r="31" spans="2:42" ht="16.5" customHeight="1">
      <c r="B31" s="37">
        <v>7</v>
      </c>
      <c r="C31" s="184">
        <v>515</v>
      </c>
      <c r="D31" s="185">
        <v>1</v>
      </c>
      <c r="E31" s="186" t="str">
        <f>VLOOKUP(C31,'入力'!$B$13:$E$148,2,FALSE)</f>
        <v>原田　実</v>
      </c>
      <c r="F31" s="186">
        <f>VLOOKUP(C31,'入力'!$B$13:$E$148,3,FALSE)</f>
        <v>38</v>
      </c>
      <c r="G31" s="186" t="str">
        <f>VLOOKUP(C31,'入力'!$B$13:$E$148,4,FALSE)</f>
        <v>関西</v>
      </c>
      <c r="I31" s="65"/>
      <c r="K31" s="65" t="s">
        <v>95</v>
      </c>
      <c r="L31" s="136" t="str">
        <f>VLOOKUP(C31,'入力'!$B$13:$F$148,5,FALSE)</f>
        <v>11秒8</v>
      </c>
      <c r="N31" s="131"/>
      <c r="O31" s="37">
        <v>7</v>
      </c>
      <c r="P31" s="100"/>
      <c r="Q31" s="100"/>
      <c r="R31" s="21"/>
      <c r="S31" s="21"/>
      <c r="T31" s="21">
        <f t="shared" si="13"/>
        <v>0</v>
      </c>
      <c r="U31" s="21"/>
      <c r="V31" s="21" t="b">
        <f t="shared" si="12"/>
        <v>0</v>
      </c>
      <c r="W31" s="37">
        <f t="shared" si="14"/>
        <v>0</v>
      </c>
      <c r="Y31" s="37">
        <f>IF(ISTEXT(AF31)=1,8,VLOOKUP(AF31,'入力'!$D$3:$E$9,2))</f>
        <v>8</v>
      </c>
      <c r="Z31" s="33"/>
      <c r="AA31" s="105" t="str">
        <f t="shared" si="15"/>
        <v> </v>
      </c>
      <c r="AB31" s="37" t="str">
        <f t="shared" si="22"/>
        <v> </v>
      </c>
      <c r="AC31" s="132">
        <f t="shared" si="23"/>
        <v>0</v>
      </c>
      <c r="AD31" s="37">
        <f t="shared" si="16"/>
        <v>0</v>
      </c>
      <c r="AE31" s="37">
        <f t="shared" si="17"/>
      </c>
      <c r="AF31" s="37">
        <f t="shared" si="18"/>
      </c>
      <c r="AG31" s="37">
        <f t="shared" si="19"/>
      </c>
      <c r="AH31" s="66">
        <f t="shared" si="20"/>
        <v>0</v>
      </c>
      <c r="AI31" s="37" t="str">
        <f t="shared" si="21"/>
        <v> </v>
      </c>
      <c r="AJ31" s="37">
        <f>VLOOKUP(AB31,'入力'!$B$151:$C$162,2)</f>
      </c>
      <c r="AN31" s="66"/>
      <c r="AP31" s="33"/>
    </row>
    <row r="32" spans="2:42" ht="16.5" customHeight="1">
      <c r="B32" s="37">
        <v>8</v>
      </c>
      <c r="C32" s="184">
        <v>516</v>
      </c>
      <c r="D32" s="185"/>
      <c r="E32" s="186" t="str">
        <f>VLOOKUP(C32,'入力'!$B$13:$E$148,2,FALSE)</f>
        <v>古川　元紀</v>
      </c>
      <c r="F32" s="186">
        <f>VLOOKUP(C32,'入力'!$B$13:$E$148,3,FALSE)</f>
        <v>19</v>
      </c>
      <c r="G32" s="186" t="str">
        <f>VLOOKUP(C32,'入力'!$B$13:$E$148,4,FALSE)</f>
        <v>関西</v>
      </c>
      <c r="I32" s="65"/>
      <c r="K32" s="65" t="s">
        <v>95</v>
      </c>
      <c r="N32" s="131"/>
      <c r="O32" s="37">
        <v>8</v>
      </c>
      <c r="P32" s="100"/>
      <c r="Q32" s="100"/>
      <c r="R32" s="21"/>
      <c r="S32" s="21"/>
      <c r="T32" s="21">
        <f t="shared" si="13"/>
        <v>0</v>
      </c>
      <c r="U32" s="21"/>
      <c r="V32" s="21" t="b">
        <f t="shared" si="12"/>
        <v>0</v>
      </c>
      <c r="W32" s="37">
        <f t="shared" si="14"/>
        <v>0</v>
      </c>
      <c r="Y32" s="37">
        <f>IF(ISTEXT(AF32)=1,8,VLOOKUP(AF32,'入力'!$D$3:$E$9,2))</f>
        <v>8</v>
      </c>
      <c r="Z32" s="33"/>
      <c r="AA32" s="105" t="str">
        <f t="shared" si="15"/>
        <v> </v>
      </c>
      <c r="AB32" s="37" t="str">
        <f t="shared" si="22"/>
        <v> </v>
      </c>
      <c r="AC32" s="132">
        <f t="shared" si="23"/>
        <v>0</v>
      </c>
      <c r="AD32" s="37">
        <f t="shared" si="16"/>
        <v>0</v>
      </c>
      <c r="AE32" s="37">
        <f t="shared" si="17"/>
      </c>
      <c r="AF32" s="37">
        <f t="shared" si="18"/>
      </c>
      <c r="AG32" s="37">
        <f t="shared" si="19"/>
      </c>
      <c r="AH32" s="66">
        <f t="shared" si="20"/>
        <v>0</v>
      </c>
      <c r="AI32" s="37" t="str">
        <f t="shared" si="21"/>
        <v> </v>
      </c>
      <c r="AJ32" s="37">
        <f>VLOOKUP(AB32,'入力'!$B$151:$C$162,2)</f>
      </c>
      <c r="AN32" s="66"/>
      <c r="AP32" s="33"/>
    </row>
    <row r="33" spans="2:42" ht="16.5" customHeight="1">
      <c r="B33" s="37">
        <v>9</v>
      </c>
      <c r="C33" s="184">
        <v>512</v>
      </c>
      <c r="D33" s="185"/>
      <c r="E33" s="186" t="str">
        <f>VLOOKUP(C33,'入力'!$B$13:$E$148,2,FALSE)</f>
        <v>船田　英生</v>
      </c>
      <c r="F33" s="186">
        <f>VLOOKUP(C33,'入力'!$B$13:$E$148,3,FALSE)</f>
        <v>32</v>
      </c>
      <c r="G33" s="186" t="str">
        <f>VLOOKUP(C33,'入力'!$B$13:$E$148,4,FALSE)</f>
        <v>関西</v>
      </c>
      <c r="I33" s="65"/>
      <c r="K33" s="65" t="s">
        <v>95</v>
      </c>
      <c r="N33" s="131"/>
      <c r="O33" s="37">
        <v>9</v>
      </c>
      <c r="P33" s="100"/>
      <c r="Q33" s="100"/>
      <c r="R33" s="21"/>
      <c r="S33" s="21"/>
      <c r="T33" s="21">
        <f t="shared" si="13"/>
        <v>0</v>
      </c>
      <c r="U33" s="21"/>
      <c r="V33" s="21" t="b">
        <f t="shared" si="12"/>
        <v>0</v>
      </c>
      <c r="W33" s="37">
        <f t="shared" si="14"/>
        <v>0</v>
      </c>
      <c r="Y33" s="37">
        <f>IF(ISTEXT(AF33)=1,8,VLOOKUP(AF33,'入力'!$D$3:$E$9,2))</f>
        <v>8</v>
      </c>
      <c r="Z33" s="33"/>
      <c r="AA33" s="105" t="str">
        <f t="shared" si="15"/>
        <v> </v>
      </c>
      <c r="AB33" s="37" t="str">
        <f t="shared" si="22"/>
        <v> </v>
      </c>
      <c r="AC33" s="132">
        <f t="shared" si="23"/>
        <v>0</v>
      </c>
      <c r="AD33" s="37">
        <f t="shared" si="16"/>
        <v>0</v>
      </c>
      <c r="AE33" s="37">
        <f t="shared" si="17"/>
      </c>
      <c r="AF33" s="37">
        <f t="shared" si="18"/>
      </c>
      <c r="AG33" s="37">
        <f t="shared" si="19"/>
      </c>
      <c r="AH33" s="66">
        <f t="shared" si="20"/>
        <v>0</v>
      </c>
      <c r="AI33" s="37" t="str">
        <f t="shared" si="21"/>
        <v> </v>
      </c>
      <c r="AJ33" s="37">
        <f>VLOOKUP(AB33,'入力'!$B$151:$C$162,2)</f>
      </c>
      <c r="AN33" s="66"/>
      <c r="AP33" s="33"/>
    </row>
    <row r="34" spans="2:42" ht="16.5" customHeight="1">
      <c r="B34" s="37">
        <v>10</v>
      </c>
      <c r="C34" s="102"/>
      <c r="D34" s="103"/>
      <c r="E34" s="37">
        <f>VLOOKUP(C34,'入力'!$B$13:$E$148,2,FALSE)</f>
      </c>
      <c r="F34" s="37">
        <f>VLOOKUP(C34,'入力'!$B$13:$E$148,3,FALSE)</f>
      </c>
      <c r="G34" s="37">
        <f>VLOOKUP(C34,'入力'!$B$13:$E$148,4,FALSE)</f>
      </c>
      <c r="I34" s="65"/>
      <c r="K34" s="65" t="s">
        <v>95</v>
      </c>
      <c r="N34" s="131"/>
      <c r="O34" s="37">
        <v>10</v>
      </c>
      <c r="P34" s="100"/>
      <c r="Q34" s="100"/>
      <c r="R34" s="21"/>
      <c r="S34" s="21"/>
      <c r="T34" s="21">
        <f t="shared" si="13"/>
        <v>0</v>
      </c>
      <c r="U34" s="21"/>
      <c r="V34" s="21" t="b">
        <f t="shared" si="12"/>
        <v>0</v>
      </c>
      <c r="W34" s="37">
        <f t="shared" si="14"/>
        <v>0</v>
      </c>
      <c r="Y34" s="37">
        <f>IF(ISTEXT(AF34)=1,8,VLOOKUP(AF34,'入力'!$D$3:$E$9,2))</f>
        <v>8</v>
      </c>
      <c r="Z34" s="33"/>
      <c r="AA34" s="105" t="str">
        <f t="shared" si="15"/>
        <v> </v>
      </c>
      <c r="AB34" s="37" t="str">
        <f t="shared" si="22"/>
        <v> </v>
      </c>
      <c r="AC34" s="132">
        <f t="shared" si="23"/>
        <v>0</v>
      </c>
      <c r="AD34" s="37">
        <f t="shared" si="16"/>
        <v>0</v>
      </c>
      <c r="AE34" s="37">
        <f t="shared" si="17"/>
      </c>
      <c r="AF34" s="37">
        <f t="shared" si="18"/>
      </c>
      <c r="AG34" s="37">
        <f t="shared" si="19"/>
      </c>
      <c r="AH34" s="66">
        <f t="shared" si="20"/>
        <v>0</v>
      </c>
      <c r="AI34" s="37" t="str">
        <f t="shared" si="21"/>
        <v> </v>
      </c>
      <c r="AJ34" s="37">
        <f>VLOOKUP(AB34,'入力'!$B$151:$C$162,2)</f>
      </c>
      <c r="AN34" s="66"/>
      <c r="AP34" s="33"/>
    </row>
    <row r="35" spans="3:42" ht="16.5" customHeight="1">
      <c r="C35" s="102"/>
      <c r="D35" s="103"/>
      <c r="E35" s="37">
        <f>VLOOKUP(C35,'入力'!$B$13:$E$148,2,FALSE)</f>
      </c>
      <c r="F35" s="37">
        <f>VLOOKUP(C35,'入力'!$B$13:$E$148,3,FALSE)</f>
      </c>
      <c r="G35" s="37">
        <f>VLOOKUP(C35,'入力'!$B$13:$E$148,4,FALSE)</f>
      </c>
      <c r="I35" s="65"/>
      <c r="K35" s="65" t="s">
        <v>95</v>
      </c>
      <c r="N35" s="131"/>
      <c r="P35" s="100"/>
      <c r="Q35" s="100"/>
      <c r="R35" s="21"/>
      <c r="S35" s="21"/>
      <c r="T35" s="21">
        <f t="shared" si="13"/>
        <v>0</v>
      </c>
      <c r="U35" s="21"/>
      <c r="V35" s="21" t="b">
        <f t="shared" si="12"/>
        <v>0</v>
      </c>
      <c r="W35" s="37">
        <f t="shared" si="14"/>
        <v>0</v>
      </c>
      <c r="Y35" s="37">
        <f>IF(ISTEXT(AF35)=1,8,VLOOKUP(AF35,'入力'!$D$3:$E$9,2))</f>
        <v>8</v>
      </c>
      <c r="Z35" s="33"/>
      <c r="AA35" s="105" t="str">
        <f t="shared" si="15"/>
        <v> </v>
      </c>
      <c r="AB35" s="37" t="str">
        <f t="shared" si="22"/>
        <v> </v>
      </c>
      <c r="AC35" s="132">
        <f t="shared" si="23"/>
        <v>0</v>
      </c>
      <c r="AD35" s="37">
        <f t="shared" si="16"/>
        <v>0</v>
      </c>
      <c r="AE35" s="37">
        <f t="shared" si="17"/>
      </c>
      <c r="AF35" s="37">
        <f t="shared" si="18"/>
      </c>
      <c r="AG35" s="37">
        <f t="shared" si="19"/>
      </c>
      <c r="AH35" s="66">
        <f t="shared" si="20"/>
        <v>0</v>
      </c>
      <c r="AI35" s="37" t="str">
        <f t="shared" si="21"/>
        <v> </v>
      </c>
      <c r="AJ35" s="37">
        <f>VLOOKUP(AB35,'入力'!$B$151:$C$162,2)</f>
      </c>
      <c r="AP35" s="130"/>
    </row>
    <row r="36" spans="14:42" ht="16.5" customHeight="1">
      <c r="N36" s="33"/>
      <c r="R36" s="21"/>
      <c r="S36" s="21"/>
      <c r="T36" s="21"/>
      <c r="U36" s="21"/>
      <c r="V36" s="21"/>
      <c r="Y36" s="37">
        <f>IF(ISTEXT(AF36)=1,8,VLOOKUP(AF36,'入力'!$D$3:$E$9,2))</f>
        <v>8</v>
      </c>
      <c r="Z36" s="33"/>
      <c r="AJ36" s="37">
        <f>VLOOKUP(AB36,'入力'!$B$151:$C$162,2)</f>
      </c>
      <c r="AP36" s="33"/>
    </row>
    <row r="37" spans="1:42" ht="16.5" customHeight="1">
      <c r="A37" s="37" t="s">
        <v>75</v>
      </c>
      <c r="C37" s="37" t="s">
        <v>109</v>
      </c>
      <c r="E37" s="37" t="s">
        <v>74</v>
      </c>
      <c r="F37" s="37">
        <v>24</v>
      </c>
      <c r="G37" s="37" t="s">
        <v>67</v>
      </c>
      <c r="H37" s="57" t="s">
        <v>145</v>
      </c>
      <c r="K37" s="66">
        <f>Q37</f>
        <v>1363</v>
      </c>
      <c r="N37" s="33" t="str">
        <f>A37</f>
        <v>砲丸投</v>
      </c>
      <c r="Q37" s="102">
        <v>1363</v>
      </c>
      <c r="T37" s="37">
        <v>0</v>
      </c>
      <c r="V37" s="21" t="b">
        <f>AND(Q37&gt;0,NOT(T37))</f>
        <v>1</v>
      </c>
      <c r="W37" s="37">
        <f>IF(T37="0",Q37,0)</f>
        <v>1363</v>
      </c>
      <c r="Y37" s="37">
        <f>IF(ISTEXT(AF37)=1,8,VLOOKUP(AF37,'入力'!$D$3:$E$9,2))</f>
        <v>1</v>
      </c>
      <c r="Z37" s="33"/>
      <c r="AA37" s="37" t="str">
        <f>A37</f>
        <v>砲丸投</v>
      </c>
      <c r="AC37" s="37" t="str">
        <f>C37</f>
        <v>大会記録</v>
      </c>
      <c r="AE37" s="37" t="str">
        <f>E37</f>
        <v>福田　修生</v>
      </c>
      <c r="AF37" s="37">
        <f>F37</f>
        <v>24</v>
      </c>
      <c r="AG37" s="37" t="str">
        <f>G37</f>
        <v>北陸</v>
      </c>
      <c r="AH37" s="66">
        <f t="shared" si="20"/>
        <v>1363</v>
      </c>
      <c r="AI37" s="105"/>
      <c r="AJ37" s="105" t="str">
        <f>H37</f>
        <v> 平成6年 第5回</v>
      </c>
      <c r="AP37" s="33"/>
    </row>
    <row r="38" spans="14:42" ht="16.5" customHeight="1">
      <c r="N38" s="33"/>
      <c r="V38" s="21"/>
      <c r="Y38" s="37">
        <f>IF(ISTEXT(AF38)=1,8,VLOOKUP(AF38,'入力'!$D$3:$E$9,2))</f>
        <v>8</v>
      </c>
      <c r="Z38" s="33"/>
      <c r="AI38" s="105"/>
      <c r="AP38" s="33"/>
    </row>
    <row r="39" spans="5:42" ht="16.5" customHeight="1">
      <c r="E39" s="37" t="s">
        <v>59</v>
      </c>
      <c r="F39" s="37" t="s">
        <v>59</v>
      </c>
      <c r="G39" s="37" t="s">
        <v>59</v>
      </c>
      <c r="N39" s="33"/>
      <c r="P39" s="21"/>
      <c r="Q39" s="21"/>
      <c r="R39" s="21"/>
      <c r="S39" s="21"/>
      <c r="T39" s="21"/>
      <c r="U39" s="21"/>
      <c r="V39" s="21"/>
      <c r="Y39" s="37">
        <f>IF(ISTEXT(AF39)=1,8,VLOOKUP(AF39,'入力'!$D$3:$E$9,2))</f>
        <v>8</v>
      </c>
      <c r="Z39" s="116"/>
      <c r="AG39" s="99" t="s">
        <v>12</v>
      </c>
      <c r="AI39" s="113"/>
      <c r="AJ39" s="37" t="s">
        <v>89</v>
      </c>
      <c r="AM39" s="37" t="s">
        <v>89</v>
      </c>
      <c r="AP39" s="130"/>
    </row>
    <row r="40" spans="2:42" ht="16.5" customHeight="1">
      <c r="B40" s="37">
        <v>1</v>
      </c>
      <c r="C40" s="102">
        <v>124</v>
      </c>
      <c r="D40" s="103"/>
      <c r="E40" s="37" t="str">
        <f>VLOOKUP(C40,'入力'!$B$13:$E$148,2,FALSE)</f>
        <v>岡村　忠司</v>
      </c>
      <c r="F40" s="37">
        <f>VLOOKUP(C40,'入力'!$B$13:$E$148,3,FALSE)</f>
        <v>51</v>
      </c>
      <c r="G40" s="37" t="str">
        <f>VLOOKUP(C40,'入力'!$B$13:$E$148,4,FALSE)</f>
        <v>中部</v>
      </c>
      <c r="I40" s="65"/>
      <c r="K40" s="65" t="s">
        <v>95</v>
      </c>
      <c r="L40" s="136">
        <f>VLOOKUP(C40,'入力'!$B$13:$F$148,5,FALSE)</f>
        <v>0</v>
      </c>
      <c r="N40" s="33"/>
      <c r="O40" s="37">
        <v>1</v>
      </c>
      <c r="P40" s="100">
        <v>203</v>
      </c>
      <c r="Q40" s="100">
        <v>1108</v>
      </c>
      <c r="R40" s="21"/>
      <c r="S40" s="21"/>
      <c r="T40" s="21">
        <f>VLOOKUP(P40,$C$39:$G$51,2,FALSE)</f>
        <v>0</v>
      </c>
      <c r="U40" s="21"/>
      <c r="V40" s="21" t="b">
        <f>AND(Q40&gt;0,NOT(T40))</f>
        <v>1</v>
      </c>
      <c r="W40" s="37">
        <f>IF(T40="0",Q40,0)</f>
        <v>1108</v>
      </c>
      <c r="Y40" s="37">
        <f>IF(ISTEXT(AF40)=1,8,VLOOKUP(AF40,'入力'!$D$3:$E$9,2))</f>
        <v>2</v>
      </c>
      <c r="Z40" s="33"/>
      <c r="AA40" s="105"/>
      <c r="AB40" s="37">
        <f aca="true" t="shared" si="24" ref="AB40:AB46">IF(V40=1,RANK(W40,$W$39:$W$50,0)," ")</f>
        <v>1</v>
      </c>
      <c r="AD40" s="37">
        <f aca="true" t="shared" si="25" ref="AD40:AD46">P40</f>
        <v>203</v>
      </c>
      <c r="AE40" s="37" t="str">
        <f aca="true" t="shared" si="26" ref="AE40:AE51">VLOOKUP(P40,$C$39:$G$51,3,FALSE)</f>
        <v>福田　修生</v>
      </c>
      <c r="AF40" s="37">
        <f aca="true" t="shared" si="27" ref="AF40:AF51">VLOOKUP(P40,$C$39:$G$51,4,FALSE)</f>
        <v>39</v>
      </c>
      <c r="AG40" s="37" t="str">
        <f aca="true" t="shared" si="28" ref="AG40:AG51">VLOOKUP(P40,$C$39:$G$51,5,FALSE)</f>
        <v>北陸</v>
      </c>
      <c r="AH40" s="66">
        <f aca="true" t="shared" si="29" ref="AH40:AH49">Q40</f>
        <v>1108</v>
      </c>
      <c r="AI40" s="37" t="str">
        <f aca="true" t="shared" si="30" ref="AI40:AI49">IF(Q40&gt;Q$37,"新",IF(Q40=Q$37,"タイ"," "))</f>
        <v> </v>
      </c>
      <c r="AJ40" s="37">
        <f>VLOOKUP(AB40,'入力'!$B$151:$C$162,2)</f>
        <v>7</v>
      </c>
      <c r="AL40" s="37" t="s">
        <v>78</v>
      </c>
      <c r="AM40" s="118">
        <f>SUMIF($AG$40:$AG$50,$AL40,AJ$40:AJ$50)</f>
        <v>11</v>
      </c>
      <c r="AN40" s="118">
        <f>AM41</f>
        <v>7</v>
      </c>
      <c r="AO40" s="118">
        <f>AM42</f>
        <v>4</v>
      </c>
      <c r="AP40" s="33"/>
    </row>
    <row r="41" spans="2:42" ht="16.5" customHeight="1">
      <c r="B41" s="37">
        <v>2</v>
      </c>
      <c r="C41" s="102">
        <v>137</v>
      </c>
      <c r="D41" s="103"/>
      <c r="E41" s="37" t="str">
        <f>VLOOKUP(C41,'入力'!$B$13:$E$148,2,FALSE)</f>
        <v>鷲塚　利幸</v>
      </c>
      <c r="F41" s="37">
        <f>VLOOKUP(C41,'入力'!$B$13:$E$148,3,FALSE)</f>
        <v>19</v>
      </c>
      <c r="G41" s="37" t="str">
        <f>VLOOKUP(C41,'入力'!$B$13:$E$148,4,FALSE)</f>
        <v>中部</v>
      </c>
      <c r="I41" s="65"/>
      <c r="K41" s="65" t="s">
        <v>95</v>
      </c>
      <c r="L41" s="136">
        <f>VLOOKUP(C41,'入力'!$B$13:$F$148,5,FALSE)</f>
        <v>0</v>
      </c>
      <c r="N41" s="33"/>
      <c r="O41" s="37">
        <v>2</v>
      </c>
      <c r="P41" s="100">
        <v>124</v>
      </c>
      <c r="Q41" s="100">
        <v>890</v>
      </c>
      <c r="R41" s="21"/>
      <c r="S41" s="21"/>
      <c r="T41" s="21">
        <f>VLOOKUP(P41,$C$39:$G$51,2,FALSE)</f>
        <v>0</v>
      </c>
      <c r="U41" s="21"/>
      <c r="V41" s="21" t="b">
        <f>AND(Q41&gt;0,NOT(T41))</f>
        <v>1</v>
      </c>
      <c r="W41" s="37">
        <f>IF(T41="0",Q41,0)</f>
        <v>890</v>
      </c>
      <c r="Y41" s="37">
        <f>IF(ISTEXT(AF41)=1,8,VLOOKUP(AF41,'入力'!$D$3:$E$9,2))</f>
        <v>4</v>
      </c>
      <c r="Z41" s="33"/>
      <c r="AA41" s="105"/>
      <c r="AB41" s="37">
        <f t="shared" si="24"/>
        <v>2</v>
      </c>
      <c r="AD41" s="37">
        <f t="shared" si="25"/>
        <v>124</v>
      </c>
      <c r="AE41" s="37" t="str">
        <f t="shared" si="26"/>
        <v>岡村　忠司</v>
      </c>
      <c r="AF41" s="37">
        <f t="shared" si="27"/>
        <v>51</v>
      </c>
      <c r="AG41" s="37" t="str">
        <f t="shared" si="28"/>
        <v>中部</v>
      </c>
      <c r="AH41" s="66">
        <f t="shared" si="29"/>
        <v>890</v>
      </c>
      <c r="AI41" s="37" t="str">
        <f t="shared" si="30"/>
        <v> </v>
      </c>
      <c r="AJ41" s="37">
        <f>VLOOKUP(AB41,'入力'!$B$151:$C$162,2)</f>
        <v>5</v>
      </c>
      <c r="AL41" s="37" t="s">
        <v>67</v>
      </c>
      <c r="AM41" s="118">
        <f>SUMIF($AG$40:$AG$50,$AL41,AJ$40:AJ$50)</f>
        <v>7</v>
      </c>
      <c r="AN41" s="66"/>
      <c r="AP41" s="33"/>
    </row>
    <row r="42" spans="2:42" ht="16.5" customHeight="1">
      <c r="B42" s="37">
        <v>3</v>
      </c>
      <c r="C42" s="102">
        <v>203</v>
      </c>
      <c r="D42" s="103"/>
      <c r="E42" s="37" t="str">
        <f>VLOOKUP(C42,'入力'!$B$13:$E$148,2,FALSE)</f>
        <v>福田　修生</v>
      </c>
      <c r="F42" s="37">
        <f>VLOOKUP(C42,'入力'!$B$13:$E$148,3,FALSE)</f>
        <v>39</v>
      </c>
      <c r="G42" s="37" t="str">
        <f>VLOOKUP(C42,'入力'!$B$13:$E$148,4,FALSE)</f>
        <v>北陸</v>
      </c>
      <c r="I42" s="65"/>
      <c r="K42" s="65" t="s">
        <v>95</v>
      </c>
      <c r="L42" s="136">
        <f>VLOOKUP(C42,'入力'!$B$13:$F$148,5,FALSE)</f>
        <v>0</v>
      </c>
      <c r="N42" s="33"/>
      <c r="O42" s="37">
        <v>3</v>
      </c>
      <c r="P42" s="100">
        <v>137</v>
      </c>
      <c r="Q42" s="100">
        <v>831</v>
      </c>
      <c r="R42" s="21"/>
      <c r="S42" s="21"/>
      <c r="T42" s="21">
        <f aca="true" t="shared" si="31" ref="T42:T51">VLOOKUP(P42,$C$39:$G$51,2,FALSE)</f>
        <v>0</v>
      </c>
      <c r="U42" s="21"/>
      <c r="V42" s="21" t="b">
        <f aca="true" t="shared" si="32" ref="V42:V51">AND(Q42&gt;0,NOT(T42))</f>
        <v>1</v>
      </c>
      <c r="W42" s="37">
        <f aca="true" t="shared" si="33" ref="W42:W51">IF(T42="0",Q42,0)</f>
        <v>831</v>
      </c>
      <c r="Y42" s="37">
        <f>IF(ISTEXT(AF42)=1,8,VLOOKUP(AF42,'入力'!$D$3:$E$9,2))</f>
        <v>1</v>
      </c>
      <c r="Z42" s="33"/>
      <c r="AA42" s="105" t="str">
        <f aca="true" t="shared" si="34" ref="AA42:AA51">IF(T42=0," ","ｵｰﾌﾟﾝ")</f>
        <v> </v>
      </c>
      <c r="AB42" s="37">
        <f t="shared" si="24"/>
        <v>3</v>
      </c>
      <c r="AD42" s="37">
        <f t="shared" si="25"/>
        <v>137</v>
      </c>
      <c r="AE42" s="37" t="str">
        <f t="shared" si="26"/>
        <v>鷲塚　利幸</v>
      </c>
      <c r="AF42" s="37">
        <f t="shared" si="27"/>
        <v>19</v>
      </c>
      <c r="AG42" s="37" t="str">
        <f t="shared" si="28"/>
        <v>中部</v>
      </c>
      <c r="AH42" s="66">
        <f t="shared" si="29"/>
        <v>831</v>
      </c>
      <c r="AI42" s="37" t="str">
        <f t="shared" si="30"/>
        <v> </v>
      </c>
      <c r="AJ42" s="37">
        <f>VLOOKUP(AB42,'入力'!$B$151:$C$162,2)</f>
        <v>4</v>
      </c>
      <c r="AL42" s="37" t="s">
        <v>61</v>
      </c>
      <c r="AM42" s="118">
        <f>SUMIF($AG$40:$AG$50,$AL42,AJ$40:AJ$50)</f>
        <v>4</v>
      </c>
      <c r="AN42" s="66"/>
      <c r="AP42" s="33"/>
    </row>
    <row r="43" spans="2:42" ht="16.5" customHeight="1">
      <c r="B43" s="37">
        <v>4</v>
      </c>
      <c r="C43" s="102">
        <v>216</v>
      </c>
      <c r="D43" s="103"/>
      <c r="E43" s="37" t="str">
        <f>VLOOKUP(C43,'入力'!$B$13:$E$148,2,FALSE)</f>
        <v>谷　健一</v>
      </c>
      <c r="F43" s="37">
        <f>VLOOKUP(C43,'入力'!$B$13:$E$148,3,FALSE)</f>
        <v>44</v>
      </c>
      <c r="G43" s="37" t="str">
        <f>VLOOKUP(C43,'入力'!$B$13:$E$148,4,FALSE)</f>
        <v>北陸</v>
      </c>
      <c r="I43" s="65"/>
      <c r="K43" s="65" t="s">
        <v>95</v>
      </c>
      <c r="L43" s="136">
        <f>VLOOKUP(C43,'入力'!$B$13:$F$148,5,FALSE)</f>
        <v>0</v>
      </c>
      <c r="N43" s="33"/>
      <c r="O43" s="37">
        <v>4</v>
      </c>
      <c r="P43" s="100">
        <v>511</v>
      </c>
      <c r="Q43" s="100">
        <v>779</v>
      </c>
      <c r="R43" s="21"/>
      <c r="S43" s="21"/>
      <c r="T43" s="21">
        <f t="shared" si="31"/>
        <v>0</v>
      </c>
      <c r="U43" s="21"/>
      <c r="V43" s="21" t="b">
        <f t="shared" si="32"/>
        <v>1</v>
      </c>
      <c r="W43" s="37">
        <f t="shared" si="33"/>
        <v>779</v>
      </c>
      <c r="Y43" s="37">
        <f>IF(ISTEXT(AF43)=1,8,VLOOKUP(AF43,'入力'!$D$3:$E$9,2))</f>
        <v>3</v>
      </c>
      <c r="Z43" s="33"/>
      <c r="AA43" s="105" t="str">
        <f t="shared" si="34"/>
        <v> </v>
      </c>
      <c r="AB43" s="37">
        <f t="shared" si="24"/>
        <v>4</v>
      </c>
      <c r="AD43" s="37">
        <f t="shared" si="25"/>
        <v>511</v>
      </c>
      <c r="AE43" s="37" t="str">
        <f t="shared" si="26"/>
        <v>木谷　隆典</v>
      </c>
      <c r="AF43" s="37">
        <f t="shared" si="27"/>
        <v>41</v>
      </c>
      <c r="AG43" s="37" t="str">
        <f t="shared" si="28"/>
        <v>関西</v>
      </c>
      <c r="AH43" s="66">
        <f t="shared" si="29"/>
        <v>779</v>
      </c>
      <c r="AI43" s="37" t="str">
        <f t="shared" si="30"/>
        <v> </v>
      </c>
      <c r="AJ43" s="37">
        <f>VLOOKUP(AB43,'入力'!$B$151:$C$162,2)</f>
        <v>3</v>
      </c>
      <c r="AL43" s="37" t="s">
        <v>59</v>
      </c>
      <c r="AM43" s="118" t="s">
        <v>221</v>
      </c>
      <c r="AN43" s="66"/>
      <c r="AP43" s="33"/>
    </row>
    <row r="44" spans="2:42" ht="16.5" customHeight="1">
      <c r="B44" s="37">
        <v>5</v>
      </c>
      <c r="C44" s="102">
        <v>205</v>
      </c>
      <c r="D44" s="103"/>
      <c r="E44" s="37" t="str">
        <f>VLOOKUP(C44,'入力'!$B$13:$E$148,2,FALSE)</f>
        <v>米田　英史</v>
      </c>
      <c r="F44" s="37">
        <f>VLOOKUP(C44,'入力'!$B$13:$E$148,3,FALSE)</f>
        <v>33</v>
      </c>
      <c r="G44" s="37" t="str">
        <f>VLOOKUP(C44,'入力'!$B$13:$E$148,4,FALSE)</f>
        <v>北陸</v>
      </c>
      <c r="I44" s="65"/>
      <c r="K44" s="65" t="s">
        <v>95</v>
      </c>
      <c r="L44" s="136" t="str">
        <f>VLOOKUP(C44,'入力'!$B$13:$F$148,5,FALSE)</f>
        <v>12秒6</v>
      </c>
      <c r="N44" s="33"/>
      <c r="O44" s="37">
        <v>5</v>
      </c>
      <c r="P44" s="100">
        <v>515</v>
      </c>
      <c r="Q44" s="100">
        <v>752</v>
      </c>
      <c r="R44" s="21"/>
      <c r="S44" s="21"/>
      <c r="T44" s="21">
        <f t="shared" si="31"/>
        <v>1</v>
      </c>
      <c r="U44" s="21"/>
      <c r="V44" s="21" t="b">
        <f t="shared" si="32"/>
        <v>0</v>
      </c>
      <c r="W44" s="37">
        <f t="shared" si="33"/>
        <v>0</v>
      </c>
      <c r="Y44" s="37">
        <f>IF(ISTEXT(AF44)=1,8,VLOOKUP(AF44,'入力'!$D$3:$E$9,2))</f>
        <v>2</v>
      </c>
      <c r="Z44" s="33"/>
      <c r="AA44" s="105" t="str">
        <f t="shared" si="34"/>
        <v>ｵｰﾌﾟﾝ</v>
      </c>
      <c r="AB44" s="37" t="str">
        <f t="shared" si="24"/>
        <v> </v>
      </c>
      <c r="AD44" s="37">
        <f t="shared" si="25"/>
        <v>515</v>
      </c>
      <c r="AE44" s="37" t="str">
        <f t="shared" si="26"/>
        <v>原田　実</v>
      </c>
      <c r="AF44" s="37">
        <f t="shared" si="27"/>
        <v>38</v>
      </c>
      <c r="AG44" s="37" t="str">
        <f t="shared" si="28"/>
        <v>関西</v>
      </c>
      <c r="AH44" s="66">
        <f t="shared" si="29"/>
        <v>752</v>
      </c>
      <c r="AI44" s="37" t="str">
        <f t="shared" si="30"/>
        <v> </v>
      </c>
      <c r="AJ44" s="37">
        <f>VLOOKUP(AB44,'入力'!$B$151:$C$162,2)</f>
      </c>
      <c r="AL44" s="37" t="s">
        <v>222</v>
      </c>
      <c r="AM44" s="118" t="s">
        <v>223</v>
      </c>
      <c r="AN44" s="66"/>
      <c r="AP44" s="33"/>
    </row>
    <row r="45" spans="2:42" ht="16.5" customHeight="1">
      <c r="B45" s="37">
        <v>6</v>
      </c>
      <c r="C45" s="102">
        <v>510</v>
      </c>
      <c r="D45" s="103"/>
      <c r="E45" s="37" t="str">
        <f>VLOOKUP(C45,'入力'!$B$13:$E$148,2,FALSE)</f>
        <v>阪東　弘司</v>
      </c>
      <c r="F45" s="37">
        <f>VLOOKUP(C45,'入力'!$B$13:$E$148,3,FALSE)</f>
        <v>33</v>
      </c>
      <c r="G45" s="37" t="str">
        <f>VLOOKUP(C45,'入力'!$B$13:$E$148,4,FALSE)</f>
        <v>関西</v>
      </c>
      <c r="I45" s="65"/>
      <c r="K45" s="65" t="s">
        <v>95</v>
      </c>
      <c r="L45" s="136" t="str">
        <f>VLOOKUP(C45,'入力'!$B$13:$F$148,5,FALSE)</f>
        <v>12秒5</v>
      </c>
      <c r="N45" s="33"/>
      <c r="O45" s="37">
        <v>6</v>
      </c>
      <c r="P45" s="100">
        <v>209</v>
      </c>
      <c r="Q45" s="100">
        <v>741</v>
      </c>
      <c r="R45" s="21"/>
      <c r="S45" s="21"/>
      <c r="T45" s="21">
        <f t="shared" si="31"/>
        <v>1</v>
      </c>
      <c r="U45" s="21"/>
      <c r="V45" s="21" t="b">
        <f t="shared" si="32"/>
        <v>0</v>
      </c>
      <c r="W45" s="37">
        <f t="shared" si="33"/>
        <v>0</v>
      </c>
      <c r="Y45" s="37">
        <f>IF(ISTEXT(AF45)=1,8,VLOOKUP(AF45,'入力'!$D$3:$E$9,2))</f>
        <v>1</v>
      </c>
      <c r="Z45" s="111"/>
      <c r="AA45" s="105" t="str">
        <f t="shared" si="34"/>
        <v>ｵｰﾌﾟﾝ</v>
      </c>
      <c r="AB45" s="37" t="str">
        <f t="shared" si="24"/>
        <v> </v>
      </c>
      <c r="AD45" s="37">
        <f t="shared" si="25"/>
        <v>209</v>
      </c>
      <c r="AE45" s="37" t="str">
        <f t="shared" si="26"/>
        <v>三田村 宇泰</v>
      </c>
      <c r="AF45" s="37">
        <f t="shared" si="27"/>
        <v>27</v>
      </c>
      <c r="AG45" s="37" t="str">
        <f t="shared" si="28"/>
        <v>北陸</v>
      </c>
      <c r="AH45" s="66">
        <f t="shared" si="29"/>
        <v>741</v>
      </c>
      <c r="AI45" s="37" t="str">
        <f t="shared" si="30"/>
        <v> </v>
      </c>
      <c r="AJ45" s="37">
        <f>VLOOKUP(AB45,'入力'!$B$151:$C$162,2)</f>
      </c>
      <c r="AM45" s="118"/>
      <c r="AN45" s="133"/>
      <c r="AP45" s="33"/>
    </row>
    <row r="46" spans="2:42" ht="16.5" customHeight="1">
      <c r="B46" s="37">
        <v>7</v>
      </c>
      <c r="C46" s="102">
        <v>511</v>
      </c>
      <c r="D46" s="103"/>
      <c r="E46" s="37" t="str">
        <f>VLOOKUP(C46,'入力'!$B$13:$E$148,2,FALSE)</f>
        <v>木谷　隆典</v>
      </c>
      <c r="F46" s="37">
        <f>VLOOKUP(C46,'入力'!$B$13:$E$148,3,FALSE)</f>
        <v>41</v>
      </c>
      <c r="G46" s="37" t="str">
        <f>VLOOKUP(C46,'入力'!$B$13:$E$148,4,FALSE)</f>
        <v>関西</v>
      </c>
      <c r="I46" s="65"/>
      <c r="K46" s="65" t="s">
        <v>95</v>
      </c>
      <c r="L46" s="136" t="str">
        <f>VLOOKUP(C46,'入力'!$B$13:$F$148,5,FALSE)</f>
        <v>10秒8</v>
      </c>
      <c r="N46" s="33"/>
      <c r="O46" s="37">
        <v>7</v>
      </c>
      <c r="P46" s="100">
        <v>127</v>
      </c>
      <c r="Q46" s="100">
        <v>728</v>
      </c>
      <c r="R46" s="21"/>
      <c r="S46" s="21"/>
      <c r="T46" s="21">
        <f t="shared" si="31"/>
        <v>0</v>
      </c>
      <c r="U46" s="21"/>
      <c r="V46" s="21" t="b">
        <f t="shared" si="32"/>
        <v>1</v>
      </c>
      <c r="W46" s="37">
        <f t="shared" si="33"/>
        <v>728</v>
      </c>
      <c r="Y46" s="37">
        <f>IF(ISTEXT(AF46)=1,8,VLOOKUP(AF46,'入力'!$D$3:$E$9,2))</f>
        <v>3</v>
      </c>
      <c r="Z46" s="111"/>
      <c r="AA46" s="105" t="str">
        <f t="shared" si="34"/>
        <v> </v>
      </c>
      <c r="AB46" s="37">
        <f t="shared" si="24"/>
        <v>5</v>
      </c>
      <c r="AD46" s="37">
        <f t="shared" si="25"/>
        <v>127</v>
      </c>
      <c r="AE46" s="37" t="str">
        <f t="shared" si="26"/>
        <v>牧野　利幸</v>
      </c>
      <c r="AF46" s="37">
        <f t="shared" si="27"/>
        <v>44</v>
      </c>
      <c r="AG46" s="37" t="str">
        <f t="shared" si="28"/>
        <v>中部</v>
      </c>
      <c r="AH46" s="66">
        <f t="shared" si="29"/>
        <v>728</v>
      </c>
      <c r="AI46" s="37" t="str">
        <f t="shared" si="30"/>
        <v> </v>
      </c>
      <c r="AJ46" s="37">
        <f>VLOOKUP(AB46,'入力'!$B$151:$C$162,2)</f>
        <v>2</v>
      </c>
      <c r="AN46" s="133"/>
      <c r="AP46" s="33"/>
    </row>
    <row r="47" spans="2:42" ht="16.5" customHeight="1">
      <c r="B47" s="37">
        <v>8</v>
      </c>
      <c r="C47" s="102">
        <v>517</v>
      </c>
      <c r="D47" s="103"/>
      <c r="E47" s="37" t="str">
        <f>VLOOKUP(C47,'入力'!$B$13:$E$148,2,FALSE)</f>
        <v>川崎　淳平</v>
      </c>
      <c r="F47" s="37">
        <f>VLOOKUP(C47,'入力'!$B$13:$E$148,3,FALSE)</f>
        <v>19</v>
      </c>
      <c r="G47" s="37" t="str">
        <f>VLOOKUP(C47,'入力'!$B$13:$E$148,4,FALSE)</f>
        <v>関西</v>
      </c>
      <c r="I47" s="65"/>
      <c r="K47" s="65" t="s">
        <v>95</v>
      </c>
      <c r="L47" s="136" t="str">
        <f>VLOOKUP(C47,'入力'!$B$13:$F$148,5,FALSE)</f>
        <v>12秒0</v>
      </c>
      <c r="N47" s="33"/>
      <c r="O47" s="37">
        <v>8</v>
      </c>
      <c r="P47" s="100">
        <v>517</v>
      </c>
      <c r="Q47" s="100">
        <v>712</v>
      </c>
      <c r="R47" s="21"/>
      <c r="S47" s="21"/>
      <c r="T47" s="21">
        <f t="shared" si="31"/>
        <v>0</v>
      </c>
      <c r="U47" s="21"/>
      <c r="V47" s="21" t="b">
        <f t="shared" si="32"/>
        <v>1</v>
      </c>
      <c r="W47" s="37">
        <f t="shared" si="33"/>
        <v>712</v>
      </c>
      <c r="Y47" s="37">
        <f>IF(ISTEXT(AF47)=1,8,VLOOKUP(AF47,'入力'!$D$3:$E$9,2))</f>
        <v>1</v>
      </c>
      <c r="Z47" s="111"/>
      <c r="AA47" s="105" t="str">
        <f t="shared" si="34"/>
        <v> </v>
      </c>
      <c r="AB47" s="37">
        <f>IF(V47=1,RANK(W47,$W$39:$W$50,0)," ")</f>
        <v>6</v>
      </c>
      <c r="AD47" s="37">
        <f>P47</f>
        <v>517</v>
      </c>
      <c r="AE47" s="37" t="str">
        <f t="shared" si="26"/>
        <v>川崎　淳平</v>
      </c>
      <c r="AF47" s="37">
        <f t="shared" si="27"/>
        <v>19</v>
      </c>
      <c r="AG47" s="37" t="str">
        <f t="shared" si="28"/>
        <v>関西</v>
      </c>
      <c r="AH47" s="66">
        <f t="shared" si="29"/>
        <v>712</v>
      </c>
      <c r="AI47" s="37" t="str">
        <f t="shared" si="30"/>
        <v> </v>
      </c>
      <c r="AJ47" s="37">
        <f>VLOOKUP(AB47,'入力'!$B$151:$C$162,2)</f>
        <v>1</v>
      </c>
      <c r="AN47" s="133"/>
      <c r="AP47" s="33"/>
    </row>
    <row r="48" spans="2:42" ht="16.5" customHeight="1">
      <c r="B48" s="37">
        <v>9</v>
      </c>
      <c r="C48" s="102">
        <v>127</v>
      </c>
      <c r="D48" s="103"/>
      <c r="E48" s="37" t="str">
        <f>VLOOKUP(C48,'入力'!$B$13:$E$148,2,FALSE)</f>
        <v>牧野　利幸</v>
      </c>
      <c r="F48" s="37">
        <f>VLOOKUP(C48,'入力'!$B$13:$E$148,3,FALSE)</f>
        <v>44</v>
      </c>
      <c r="G48" s="37" t="str">
        <f>VLOOKUP(C48,'入力'!$B$13:$E$148,4,FALSE)</f>
        <v>中部</v>
      </c>
      <c r="I48" s="65"/>
      <c r="K48" s="65" t="s">
        <v>95</v>
      </c>
      <c r="N48" s="33"/>
      <c r="O48" s="37">
        <v>9</v>
      </c>
      <c r="P48" s="100">
        <v>205</v>
      </c>
      <c r="Q48" s="100">
        <v>625</v>
      </c>
      <c r="R48" s="21"/>
      <c r="S48" s="21"/>
      <c r="T48" s="21">
        <f t="shared" si="31"/>
        <v>0</v>
      </c>
      <c r="U48" s="21"/>
      <c r="V48" s="21" t="b">
        <f t="shared" si="32"/>
        <v>1</v>
      </c>
      <c r="W48" s="37">
        <f t="shared" si="33"/>
        <v>625</v>
      </c>
      <c r="Y48" s="37">
        <f>IF(ISTEXT(AF48)=1,8,VLOOKUP(AF48,'入力'!$D$3:$E$9,2))</f>
        <v>2</v>
      </c>
      <c r="Z48" s="111"/>
      <c r="AA48" s="105" t="str">
        <f t="shared" si="34"/>
        <v> </v>
      </c>
      <c r="AB48" s="37">
        <f>IF(V48=1,RANK(W48,$W$39:$W$50,0)," ")</f>
        <v>7</v>
      </c>
      <c r="AD48" s="37">
        <f>P48</f>
        <v>205</v>
      </c>
      <c r="AE48" s="37" t="str">
        <f t="shared" si="26"/>
        <v>米田　英史</v>
      </c>
      <c r="AF48" s="37">
        <f t="shared" si="27"/>
        <v>33</v>
      </c>
      <c r="AG48" s="37" t="str">
        <f t="shared" si="28"/>
        <v>北陸</v>
      </c>
      <c r="AH48" s="66">
        <f t="shared" si="29"/>
        <v>625</v>
      </c>
      <c r="AI48" s="37" t="str">
        <f t="shared" si="30"/>
        <v> </v>
      </c>
      <c r="AJ48" s="37">
        <f>VLOOKUP(AB48,'入力'!$B$151:$C$162,2)</f>
      </c>
      <c r="AN48" s="133"/>
      <c r="AP48" s="33"/>
    </row>
    <row r="49" spans="2:42" ht="16.5" customHeight="1">
      <c r="B49" s="37">
        <v>10</v>
      </c>
      <c r="C49" s="102">
        <v>514</v>
      </c>
      <c r="D49" s="103">
        <v>1</v>
      </c>
      <c r="E49" s="37" t="str">
        <f>VLOOKUP(C49,'入力'!$B$13:$E$148,2,FALSE)</f>
        <v>橋本　茂喜</v>
      </c>
      <c r="F49" s="37">
        <f>VLOOKUP(C49,'入力'!$B$13:$E$148,3,FALSE)</f>
        <v>47</v>
      </c>
      <c r="G49" s="37" t="str">
        <f>VLOOKUP(C49,'入力'!$B$13:$E$148,4,FALSE)</f>
        <v>関西</v>
      </c>
      <c r="I49" s="65"/>
      <c r="K49" s="65" t="s">
        <v>95</v>
      </c>
      <c r="N49" s="33"/>
      <c r="O49" s="37">
        <v>10</v>
      </c>
      <c r="P49" s="100">
        <v>510</v>
      </c>
      <c r="Q49" s="100">
        <v>587</v>
      </c>
      <c r="R49" s="21"/>
      <c r="S49" s="21"/>
      <c r="T49" s="21">
        <f t="shared" si="31"/>
        <v>0</v>
      </c>
      <c r="U49" s="21"/>
      <c r="V49" s="21" t="b">
        <f t="shared" si="32"/>
        <v>1</v>
      </c>
      <c r="W49" s="37">
        <f t="shared" si="33"/>
        <v>587</v>
      </c>
      <c r="Y49" s="37">
        <f>IF(ISTEXT(AF49)=1,8,VLOOKUP(AF49,'入力'!$D$3:$E$9,2))</f>
        <v>2</v>
      </c>
      <c r="Z49" s="111"/>
      <c r="AA49" s="105" t="str">
        <f t="shared" si="34"/>
        <v> </v>
      </c>
      <c r="AB49" s="37">
        <f>IF(V49=1,RANK(W49,$W$39:$W$50,0)," ")</f>
        <v>8</v>
      </c>
      <c r="AD49" s="37">
        <f>P49</f>
        <v>510</v>
      </c>
      <c r="AE49" s="37" t="str">
        <f t="shared" si="26"/>
        <v>阪東　弘司</v>
      </c>
      <c r="AF49" s="37">
        <f t="shared" si="27"/>
        <v>33</v>
      </c>
      <c r="AG49" s="37" t="str">
        <f t="shared" si="28"/>
        <v>関西</v>
      </c>
      <c r="AH49" s="66">
        <f t="shared" si="29"/>
        <v>587</v>
      </c>
      <c r="AI49" s="37" t="str">
        <f t="shared" si="30"/>
        <v> </v>
      </c>
      <c r="AJ49" s="37">
        <f>VLOOKUP(AB49,'入力'!$B$151:$C$162,2)</f>
      </c>
      <c r="AN49" s="133"/>
      <c r="AP49" s="33"/>
    </row>
    <row r="50" spans="3:42" ht="16.5" customHeight="1">
      <c r="C50" s="102">
        <v>515</v>
      </c>
      <c r="D50" s="103">
        <v>1</v>
      </c>
      <c r="E50" s="37" t="str">
        <f>VLOOKUP(C50,'入力'!$B$13:$E$148,2,FALSE)</f>
        <v>原田　実</v>
      </c>
      <c r="F50" s="37">
        <f>VLOOKUP(C50,'入力'!$B$13:$E$148,3,FALSE)</f>
        <v>38</v>
      </c>
      <c r="G50" s="37" t="str">
        <f>VLOOKUP(C50,'入力'!$B$13:$E$148,4,FALSE)</f>
        <v>関西</v>
      </c>
      <c r="I50" s="65"/>
      <c r="K50" s="65" t="s">
        <v>95</v>
      </c>
      <c r="N50" s="33"/>
      <c r="O50" s="37">
        <v>11</v>
      </c>
      <c r="P50" s="100">
        <v>216</v>
      </c>
      <c r="Q50" s="100">
        <v>575</v>
      </c>
      <c r="R50" s="21"/>
      <c r="S50" s="21"/>
      <c r="T50" s="21">
        <f t="shared" si="31"/>
        <v>0</v>
      </c>
      <c r="U50" s="21"/>
      <c r="V50" s="21" t="b">
        <f t="shared" si="32"/>
        <v>1</v>
      </c>
      <c r="W50" s="37">
        <f t="shared" si="33"/>
        <v>575</v>
      </c>
      <c r="Y50" s="37">
        <f>IF(ISTEXT(AF50)=1,8,VLOOKUP(AF50,'入力'!$D$3:$E$9,2))</f>
        <v>3</v>
      </c>
      <c r="Z50" s="111"/>
      <c r="AA50" s="105" t="str">
        <f t="shared" si="34"/>
        <v> </v>
      </c>
      <c r="AB50" s="37">
        <f>IF(V50=1,RANK(W50,$W$39:$W$50,0)," ")</f>
        <v>9</v>
      </c>
      <c r="AD50" s="37">
        <f>P50</f>
        <v>216</v>
      </c>
      <c r="AE50" s="37" t="str">
        <f t="shared" si="26"/>
        <v>谷　健一</v>
      </c>
      <c r="AF50" s="37">
        <f t="shared" si="27"/>
        <v>44</v>
      </c>
      <c r="AG50" s="37" t="str">
        <f t="shared" si="28"/>
        <v>北陸</v>
      </c>
      <c r="AH50" s="66">
        <f>Q50</f>
        <v>575</v>
      </c>
      <c r="AI50" s="37" t="str">
        <f>IF(Q50&gt;Q$37,"新",IF(Q50=Q$37,"タイ"," "))</f>
        <v> </v>
      </c>
      <c r="AJ50" s="37">
        <f>VLOOKUP(AB50,'入力'!$B$151:$C$162,2)</f>
      </c>
      <c r="AN50" s="109"/>
      <c r="AP50" s="130"/>
    </row>
    <row r="51" spans="3:42" ht="16.5" customHeight="1">
      <c r="C51" s="102">
        <v>209</v>
      </c>
      <c r="D51" s="103">
        <v>1</v>
      </c>
      <c r="E51" s="37" t="str">
        <f>VLOOKUP(C51,'入力'!$B$13:$E$148,2,FALSE)</f>
        <v>三田村 宇泰</v>
      </c>
      <c r="F51" s="37">
        <f>VLOOKUP(C51,'入力'!$B$13:$E$148,3,FALSE)</f>
        <v>27</v>
      </c>
      <c r="G51" s="37" t="str">
        <f>VLOOKUP(C51,'入力'!$B$13:$E$148,4,FALSE)</f>
        <v>北陸</v>
      </c>
      <c r="I51" s="65"/>
      <c r="K51" s="65" t="s">
        <v>95</v>
      </c>
      <c r="N51" s="33"/>
      <c r="O51" s="37">
        <v>12</v>
      </c>
      <c r="P51" s="100">
        <v>514</v>
      </c>
      <c r="Q51" s="100">
        <v>512</v>
      </c>
      <c r="R51" s="21"/>
      <c r="S51" s="21"/>
      <c r="T51" s="21">
        <f t="shared" si="31"/>
        <v>1</v>
      </c>
      <c r="U51" s="21"/>
      <c r="V51" s="21" t="b">
        <f t="shared" si="32"/>
        <v>0</v>
      </c>
      <c r="W51" s="37">
        <f t="shared" si="33"/>
        <v>0</v>
      </c>
      <c r="Y51" s="37">
        <f>IF(ISTEXT(AF51)=1,8,VLOOKUP(AF51,'入力'!$D$3:$E$9,2))</f>
        <v>4</v>
      </c>
      <c r="Z51" s="111"/>
      <c r="AA51" s="105" t="str">
        <f t="shared" si="34"/>
        <v>ｵｰﾌﾟﾝ</v>
      </c>
      <c r="AB51" s="37" t="str">
        <f>IF(V51=1,RANK(W51,$W$39:$W$50,0)," ")</f>
        <v> </v>
      </c>
      <c r="AD51" s="37">
        <f>P51</f>
        <v>514</v>
      </c>
      <c r="AE51" s="37" t="str">
        <f t="shared" si="26"/>
        <v>橋本　茂喜</v>
      </c>
      <c r="AF51" s="37">
        <f t="shared" si="27"/>
        <v>47</v>
      </c>
      <c r="AG51" s="37" t="str">
        <f t="shared" si="28"/>
        <v>関西</v>
      </c>
      <c r="AH51" s="66">
        <f>Q51</f>
        <v>512</v>
      </c>
      <c r="AI51" s="37" t="str">
        <f>IF(Q51&gt;Q$37,"新",IF(Q51=Q$37,"タイ"," "))</f>
        <v> </v>
      </c>
      <c r="AJ51" s="37">
        <f>VLOOKUP(AB51,'入力'!$B$151:$C$162,2)</f>
      </c>
      <c r="AN51" s="109"/>
      <c r="AP51" s="33"/>
    </row>
    <row r="52" spans="14:42" ht="16.5" customHeight="1">
      <c r="N52" s="33"/>
      <c r="R52" s="21"/>
      <c r="S52" s="21"/>
      <c r="T52" s="21"/>
      <c r="U52" s="21"/>
      <c r="V52" s="21"/>
      <c r="Z52" s="33"/>
      <c r="AP52" s="33"/>
    </row>
    <row r="53" spans="1:42" ht="16.5" customHeight="1">
      <c r="A53" s="65"/>
      <c r="C53" s="65"/>
      <c r="D53" s="106"/>
      <c r="E53" s="65"/>
      <c r="F53" s="65"/>
      <c r="G53" s="65"/>
      <c r="H53" s="137"/>
      <c r="I53" s="65"/>
      <c r="J53" s="65"/>
      <c r="K53" s="65"/>
      <c r="L53" s="137"/>
      <c r="M53" s="65"/>
      <c r="N53" s="35"/>
      <c r="O53" s="65"/>
      <c r="P53" s="65"/>
      <c r="Q53" s="65"/>
      <c r="R53" s="65"/>
      <c r="S53" s="65"/>
      <c r="T53" s="65"/>
      <c r="U53" s="65"/>
      <c r="V53" s="65"/>
      <c r="W53" s="65"/>
      <c r="X53" s="65"/>
      <c r="Y53" s="65"/>
      <c r="Z53" s="35"/>
      <c r="AA53" s="65"/>
      <c r="AB53" s="65"/>
      <c r="AC53" s="65"/>
      <c r="AD53" s="65"/>
      <c r="AE53" s="65"/>
      <c r="AF53" s="65"/>
      <c r="AG53" s="65"/>
      <c r="AH53" s="65"/>
      <c r="AI53" s="65"/>
      <c r="AJ53" s="65"/>
      <c r="AK53" s="65"/>
      <c r="AL53" s="65"/>
      <c r="AM53" s="65"/>
      <c r="AN53" s="65"/>
      <c r="AO53" s="65"/>
      <c r="AP53" s="35"/>
    </row>
    <row r="55" ht="17.25">
      <c r="D55" s="37"/>
    </row>
    <row r="56" ht="17.25">
      <c r="D56" s="37"/>
    </row>
    <row r="57" ht="17.25">
      <c r="D57" s="37"/>
    </row>
    <row r="58" ht="17.25">
      <c r="D58" s="37"/>
    </row>
    <row r="59" ht="17.25">
      <c r="D59" s="37"/>
    </row>
    <row r="60" ht="17.25">
      <c r="D60" s="37"/>
    </row>
    <row r="61" ht="17.25">
      <c r="D61" s="37"/>
    </row>
    <row r="62" ht="17.25">
      <c r="D62" s="37"/>
    </row>
    <row r="63" ht="17.25">
      <c r="D63" s="37"/>
    </row>
    <row r="64" ht="17.25">
      <c r="D64" s="37"/>
    </row>
    <row r="65" ht="17.25">
      <c r="D65" s="37"/>
    </row>
    <row r="66" ht="17.25">
      <c r="D66" s="37"/>
    </row>
  </sheetData>
  <printOptions/>
  <pageMargins left="0.867" right="0.5" top="0.867" bottom="0.5" header="0.512" footer="0.512"/>
  <pageSetup fitToHeight="1"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BG177"/>
  <sheetViews>
    <sheetView defaultGridColor="0" zoomScale="67" zoomScaleNormal="67" colorId="22" workbookViewId="0" topLeftCell="A1">
      <selection activeCell="A1" sqref="A1"/>
    </sheetView>
  </sheetViews>
  <sheetFormatPr defaultColWidth="10.66015625" defaultRowHeight="18"/>
  <cols>
    <col min="1" max="1" width="7.66015625" style="37" customWidth="1"/>
    <col min="2" max="2" width="3.66015625" style="37" customWidth="1"/>
    <col min="3" max="4" width="5.66015625" style="37" customWidth="1"/>
    <col min="5" max="5" width="6.41015625" style="119" customWidth="1"/>
    <col min="6" max="6" width="11.66015625" style="37" customWidth="1"/>
    <col min="7" max="7" width="5.66015625" style="37" customWidth="1"/>
    <col min="8" max="8" width="14.66015625" style="37" customWidth="1"/>
    <col min="9" max="9" width="4.66015625" style="37" customWidth="1"/>
    <col min="10" max="10" width="5.66015625" style="37" customWidth="1"/>
    <col min="11" max="11" width="12.58203125" style="37" customWidth="1"/>
    <col min="12" max="12" width="4.66015625" style="37" customWidth="1"/>
    <col min="13" max="13" width="5.66015625" style="37" customWidth="1"/>
    <col min="14" max="14" width="10.66015625" style="37" customWidth="1"/>
    <col min="15" max="15" width="4.66015625" style="37" customWidth="1"/>
    <col min="16" max="16" width="5.66015625" style="37" customWidth="1"/>
    <col min="17" max="17" width="12.66015625" style="37" customWidth="1"/>
    <col min="18" max="18" width="4.66015625" style="37" customWidth="1"/>
    <col min="19" max="19" width="6.66015625" style="37" customWidth="1"/>
    <col min="20" max="20" width="4.66015625" style="37" customWidth="1"/>
    <col min="21" max="21" width="3.66015625" style="37" customWidth="1"/>
    <col min="22" max="24" width="4.66015625" style="37" customWidth="1"/>
    <col min="25" max="25" width="2.66015625" style="37" customWidth="1"/>
    <col min="26" max="26" width="3.66015625" style="37" customWidth="1"/>
    <col min="27" max="27" width="10.66015625" style="37" customWidth="1"/>
    <col min="28" max="28" width="6.66015625" style="37" customWidth="1"/>
    <col min="29" max="29" width="4.66015625" style="37" customWidth="1"/>
    <col min="30" max="30" width="5.66015625" style="37" customWidth="1"/>
    <col min="31" max="31" width="7.66015625" style="37" customWidth="1"/>
    <col min="32" max="33" width="3.66015625" style="37" customWidth="1"/>
    <col min="34" max="34" width="8.33203125" style="37" customWidth="1"/>
    <col min="35" max="35" width="3.66015625" style="37" customWidth="1"/>
    <col min="36" max="36" width="4.66015625" style="37" customWidth="1"/>
    <col min="37" max="37" width="6.66015625" style="37" customWidth="1"/>
    <col min="38" max="38" width="5.66015625" style="37" customWidth="1"/>
    <col min="39" max="39" width="8.66015625" style="37" customWidth="1"/>
    <col min="40" max="40" width="10.66015625" style="37" customWidth="1"/>
    <col min="41" max="41" width="5.66015625" style="37" customWidth="1"/>
    <col min="42" max="42" width="4.66015625" style="37" customWidth="1"/>
    <col min="43" max="44" width="5.66015625" style="37" customWidth="1"/>
    <col min="45" max="45" width="15.58203125" style="37" customWidth="1"/>
    <col min="46" max="49" width="11.58203125" style="37" customWidth="1"/>
    <col min="50" max="50" width="6.58203125" style="37" customWidth="1"/>
    <col min="51" max="51" width="9.08203125" style="37" customWidth="1"/>
    <col min="52" max="52" width="5.66015625" style="37" customWidth="1"/>
    <col min="53" max="53" width="4.66015625" style="37" customWidth="1"/>
    <col min="54" max="54" width="5.66015625" style="37" customWidth="1"/>
    <col min="55" max="55" width="3.66015625" style="37" customWidth="1"/>
    <col min="56" max="56" width="5.66015625" style="37" customWidth="1"/>
    <col min="57" max="57" width="6.16015625" style="37" customWidth="1"/>
    <col min="58" max="16384" width="10.66015625" style="37" customWidth="1"/>
  </cols>
  <sheetData>
    <row r="1" spans="5:56" ht="18" customHeight="1">
      <c r="E1" s="101" t="s">
        <v>91</v>
      </c>
      <c r="AB1" s="33" t="s">
        <v>92</v>
      </c>
      <c r="AC1" s="37" t="s">
        <v>93</v>
      </c>
      <c r="AF1" s="37" t="s">
        <v>95</v>
      </c>
      <c r="AN1" s="33"/>
      <c r="BD1" s="33"/>
    </row>
    <row r="2" spans="7:56" ht="16.5" customHeight="1">
      <c r="G2" s="102"/>
      <c r="H2" s="120" t="s">
        <v>146</v>
      </c>
      <c r="AB2" s="33"/>
      <c r="AD2" s="104">
        <v>101</v>
      </c>
      <c r="AE2" s="104">
        <v>133</v>
      </c>
      <c r="AN2" s="33"/>
      <c r="BD2" s="33"/>
    </row>
    <row r="3" spans="1:56" ht="16.5" customHeight="1">
      <c r="A3" s="65"/>
      <c r="B3" s="65"/>
      <c r="C3" s="120" t="s">
        <v>147</v>
      </c>
      <c r="D3" s="65"/>
      <c r="E3" s="121"/>
      <c r="F3" s="65"/>
      <c r="G3" s="65"/>
      <c r="H3" s="65"/>
      <c r="I3" s="65"/>
      <c r="J3" s="65"/>
      <c r="K3" s="65"/>
      <c r="L3" s="65"/>
      <c r="M3" s="65"/>
      <c r="N3" s="65"/>
      <c r="O3" s="65"/>
      <c r="P3" s="65"/>
      <c r="Q3" s="65"/>
      <c r="R3" s="65"/>
      <c r="S3" s="65"/>
      <c r="T3" s="65"/>
      <c r="U3" s="65"/>
      <c r="V3" s="65"/>
      <c r="W3" s="65"/>
      <c r="X3" s="65"/>
      <c r="Y3" s="65"/>
      <c r="Z3" s="65"/>
      <c r="AA3" s="65"/>
      <c r="AB3" s="35"/>
      <c r="AC3" s="65"/>
      <c r="AD3" s="65"/>
      <c r="AE3" s="65" t="s">
        <v>148</v>
      </c>
      <c r="AF3" s="65"/>
      <c r="AG3" s="65"/>
      <c r="AH3" s="65"/>
      <c r="AI3" s="65"/>
      <c r="AJ3" s="65"/>
      <c r="AK3" s="65"/>
      <c r="AL3" s="65"/>
      <c r="AM3" s="65"/>
      <c r="AN3" s="35"/>
      <c r="AO3" s="65"/>
      <c r="AP3" s="65"/>
      <c r="AQ3" s="65"/>
      <c r="AR3" s="65"/>
      <c r="AS3" s="65"/>
      <c r="AT3" s="65"/>
      <c r="AU3" s="65"/>
      <c r="AV3" s="65"/>
      <c r="AW3" s="65"/>
      <c r="AX3" s="65"/>
      <c r="AY3" s="65"/>
      <c r="AZ3" s="65"/>
      <c r="BA3" s="65"/>
      <c r="BB3" s="65"/>
      <c r="BC3" s="65"/>
      <c r="BD3" s="35"/>
    </row>
    <row r="4" spans="3:58" ht="16.5" customHeight="1">
      <c r="C4" s="120"/>
      <c r="AB4" s="33" t="s">
        <v>100</v>
      </c>
      <c r="AD4" s="37" t="s">
        <v>149</v>
      </c>
      <c r="AE4" s="37" t="s">
        <v>126</v>
      </c>
      <c r="AH4" s="159"/>
      <c r="AN4" s="111"/>
      <c r="AO4" s="109"/>
      <c r="AP4" s="109"/>
      <c r="AQ4" s="109"/>
      <c r="AR4" s="109"/>
      <c r="AS4" s="122"/>
      <c r="AT4" s="122"/>
      <c r="AU4" s="122"/>
      <c r="AV4" s="122"/>
      <c r="AW4" s="122"/>
      <c r="AX4" s="122"/>
      <c r="AY4" s="109"/>
      <c r="AZ4" s="109"/>
      <c r="BA4" s="109"/>
      <c r="BB4" s="109"/>
      <c r="BC4" s="109"/>
      <c r="BD4" s="111"/>
      <c r="BE4" s="109"/>
      <c r="BF4" s="109"/>
    </row>
    <row r="5" spans="1:58" ht="16.5" customHeight="1">
      <c r="A5" s="37" t="s">
        <v>150</v>
      </c>
      <c r="B5" s="37" t="s">
        <v>103</v>
      </c>
      <c r="F5" s="99" t="s">
        <v>12</v>
      </c>
      <c r="G5" s="105" t="s">
        <v>9</v>
      </c>
      <c r="H5" s="105" t="s">
        <v>10</v>
      </c>
      <c r="I5" s="99" t="s">
        <v>11</v>
      </c>
      <c r="T5" s="37" t="s">
        <v>104</v>
      </c>
      <c r="V5" s="113"/>
      <c r="W5" s="113"/>
      <c r="X5" s="37" t="s">
        <v>105</v>
      </c>
      <c r="Y5" s="113"/>
      <c r="Z5" s="113"/>
      <c r="AB5" s="33" t="s">
        <v>63</v>
      </c>
      <c r="AC5" s="37" t="s">
        <v>104</v>
      </c>
      <c r="AD5" s="37" t="s">
        <v>9</v>
      </c>
      <c r="AE5" s="37" t="s">
        <v>105</v>
      </c>
      <c r="AH5" s="37" t="s">
        <v>106</v>
      </c>
      <c r="AJ5" s="37" t="s">
        <v>107</v>
      </c>
      <c r="AN5" s="111"/>
      <c r="AO5" s="37" t="str">
        <f>A5</f>
        <v>リレー</v>
      </c>
      <c r="AR5" s="105" t="s">
        <v>9</v>
      </c>
      <c r="AS5" s="99" t="s">
        <v>12</v>
      </c>
      <c r="AT5" s="99"/>
      <c r="AU5" s="99"/>
      <c r="AV5" s="99"/>
      <c r="AW5" s="99"/>
      <c r="AX5" s="99"/>
      <c r="AZ5" s="113"/>
      <c r="BB5" s="105"/>
      <c r="BC5" s="113"/>
      <c r="BD5" s="113"/>
      <c r="BF5" s="109"/>
    </row>
    <row r="6" spans="4:58" ht="21.75" customHeight="1">
      <c r="D6" s="37" t="s">
        <v>151</v>
      </c>
      <c r="F6" s="99"/>
      <c r="G6" s="105"/>
      <c r="H6" s="105"/>
      <c r="I6" s="99"/>
      <c r="V6" s="113"/>
      <c r="W6" s="113"/>
      <c r="Y6" s="113"/>
      <c r="Z6" s="113"/>
      <c r="AB6" s="33"/>
      <c r="AD6" s="156" t="s">
        <v>152</v>
      </c>
      <c r="AN6" s="111"/>
      <c r="AR6" s="105"/>
      <c r="AS6" s="105"/>
      <c r="AT6" s="105"/>
      <c r="AU6" s="105"/>
      <c r="AV6" s="105"/>
      <c r="AW6" s="105"/>
      <c r="AX6" s="105"/>
      <c r="AZ6" s="113"/>
      <c r="BB6" s="105"/>
      <c r="BC6" s="113"/>
      <c r="BD6" s="113"/>
      <c r="BF6" s="109"/>
    </row>
    <row r="7" spans="1:58" ht="16.5" customHeight="1">
      <c r="A7" s="37" t="s">
        <v>153</v>
      </c>
      <c r="C7" s="37" t="s">
        <v>109</v>
      </c>
      <c r="F7" s="158" t="str">
        <f>F71</f>
        <v>43秒4　関西電力(原田,阪東,横井,藤本)平成10年 第9回</v>
      </c>
      <c r="X7" s="37">
        <v>44</v>
      </c>
      <c r="Y7" s="37" t="s">
        <v>154</v>
      </c>
      <c r="Z7" s="37">
        <v>3</v>
      </c>
      <c r="AB7" s="33" t="str">
        <f>A7</f>
        <v>400mR</v>
      </c>
      <c r="AE7" s="100">
        <v>443</v>
      </c>
      <c r="AH7" s="37">
        <v>1</v>
      </c>
      <c r="AK7" s="37">
        <f>IF(AE7=0,9999,IF(AH7="0",AE7,9999))</f>
        <v>9999</v>
      </c>
      <c r="AN7" s="111"/>
      <c r="AO7" s="37" t="str">
        <f>A7</f>
        <v>400mR</v>
      </c>
      <c r="AQ7" s="37" t="str">
        <f>C7</f>
        <v>大会記録</v>
      </c>
      <c r="AR7" s="157"/>
      <c r="AS7" s="158" t="str">
        <f>F7</f>
        <v>43秒4　関西電力(原田,阪東,横井,藤本)平成10年 第9回</v>
      </c>
      <c r="AY7" s="63"/>
      <c r="AZ7" s="105"/>
      <c r="BF7" s="109"/>
    </row>
    <row r="8" spans="7:58" ht="16.5" customHeight="1">
      <c r="G8" s="105"/>
      <c r="H8" s="105"/>
      <c r="I8" s="99"/>
      <c r="J8" s="99"/>
      <c r="K8" s="99"/>
      <c r="L8" s="99"/>
      <c r="M8" s="99"/>
      <c r="N8" s="99"/>
      <c r="O8" s="99"/>
      <c r="P8" s="99"/>
      <c r="Q8" s="99"/>
      <c r="R8" s="99"/>
      <c r="V8" s="113"/>
      <c r="W8" s="113"/>
      <c r="Y8" s="113"/>
      <c r="Z8" s="113"/>
      <c r="AB8" s="33"/>
      <c r="AN8" s="111"/>
      <c r="AR8" s="105"/>
      <c r="AS8" s="161">
        <f ca="1">NOW()</f>
        <v>39915.808518171296</v>
      </c>
      <c r="AT8" s="105"/>
      <c r="AU8" s="105"/>
      <c r="AV8" s="105"/>
      <c r="AW8" s="105"/>
      <c r="AX8" s="105"/>
      <c r="AZ8" s="113"/>
      <c r="BC8" s="113"/>
      <c r="BD8" s="113"/>
      <c r="BF8" s="109"/>
    </row>
    <row r="9" spans="6:58" ht="16.5" customHeight="1">
      <c r="F9" s="37" t="s">
        <v>59</v>
      </c>
      <c r="H9" s="37" t="s">
        <v>59</v>
      </c>
      <c r="I9" s="37" t="s">
        <v>59</v>
      </c>
      <c r="AB9" s="33"/>
      <c r="AC9" s="37" t="s">
        <v>28</v>
      </c>
      <c r="AH9" s="37">
        <v>1</v>
      </c>
      <c r="AK9" s="37">
        <f aca="true" t="shared" si="0" ref="AK9:AK18">IF(AE9=0,9999,IF(AH9="0",AE9,9999))</f>
        <v>9999</v>
      </c>
      <c r="AN9" s="124"/>
      <c r="AR9" s="21"/>
      <c r="AS9" s="37" t="s">
        <v>59</v>
      </c>
      <c r="AT9" s="117"/>
      <c r="AU9" s="117"/>
      <c r="AV9" s="117"/>
      <c r="AW9" s="117"/>
      <c r="AX9" s="117"/>
      <c r="BA9" s="37" t="s">
        <v>89</v>
      </c>
      <c r="BD9" s="113"/>
      <c r="BE9" s="37" t="s">
        <v>89</v>
      </c>
      <c r="BF9" s="109"/>
    </row>
    <row r="10" spans="2:59" ht="16.5" customHeight="1">
      <c r="B10" s="37">
        <v>1</v>
      </c>
      <c r="C10" s="102"/>
      <c r="D10" s="37">
        <f aca="true" t="shared" si="1" ref="D10:D18">P10</f>
        <v>0</v>
      </c>
      <c r="E10" s="103"/>
      <c r="F10" s="37">
        <f>VLOOKUP(C10,'入力'!$B$13:$E$148,2,FALSE)</f>
      </c>
      <c r="G10" s="102"/>
      <c r="H10" s="37">
        <f>VLOOKUP(G10,'入力'!$B$13:$E$148,2,FALSE)</f>
      </c>
      <c r="I10" s="37">
        <f>VLOOKUP(G10,'入力'!$B$13:$E$148,3,FALSE)</f>
      </c>
      <c r="J10" s="102"/>
      <c r="K10" s="37">
        <f>VLOOKUP(J10,'入力'!$B$13:$E$148,2,FALSE)</f>
      </c>
      <c r="L10" s="37">
        <f>VLOOKUP(J10,'入力'!$B$13:$E$148,3,FALSE)</f>
      </c>
      <c r="M10" s="102"/>
      <c r="N10" s="37">
        <f>VLOOKUP(M10,'入力'!$B$13:$E$148,2,FALSE)</f>
      </c>
      <c r="O10" s="37">
        <f>VLOOKUP(M10,'入力'!$B$13:$E$148,3,FALSE)</f>
      </c>
      <c r="P10" s="102"/>
      <c r="Q10" s="37">
        <f>VLOOKUP(P10,'入力'!$B$13:$E$148,2,FALSE)</f>
      </c>
      <c r="R10" s="37">
        <f>VLOOKUP(P10,'入力'!$B$13:$E$148,3,FALSE)</f>
      </c>
      <c r="S10" s="37">
        <f>VLOOKUP(C10,'入力'!$B$13:$E$148,4,FALSE)</f>
      </c>
      <c r="T10" s="65"/>
      <c r="X10" s="65"/>
      <c r="Y10" s="65" t="s">
        <v>154</v>
      </c>
      <c r="Z10" s="65"/>
      <c r="AB10" s="33"/>
      <c r="AC10" s="37">
        <v>1</v>
      </c>
      <c r="AD10" s="100">
        <v>209</v>
      </c>
      <c r="AE10" s="100">
        <v>462</v>
      </c>
      <c r="AF10" s="21"/>
      <c r="AG10" s="21"/>
      <c r="AH10" s="21">
        <f aca="true" t="shared" si="2" ref="AH10:AH18">VLOOKUP(AD10,$D$9:$H$18,2,FALSE)</f>
        <v>0</v>
      </c>
      <c r="AI10" s="21"/>
      <c r="AJ10" s="21" t="b">
        <f>AND(AE10&gt;0,NOT(AH10))</f>
        <v>1</v>
      </c>
      <c r="AK10" s="37">
        <f t="shared" si="0"/>
        <v>462</v>
      </c>
      <c r="AN10" s="111"/>
      <c r="AP10" s="37">
        <f aca="true" t="shared" si="3" ref="AP10:AP18">IF(AJ10=1,RANK(AK10,$AK$9:$AK$18,1)," ")</f>
        <v>1</v>
      </c>
      <c r="AQ10" s="37" t="str">
        <f aca="true" t="shared" si="4" ref="AQ10:AQ18">IF(AH10=0," ","ｵｰﾌﾟﾝ")</f>
        <v> </v>
      </c>
      <c r="AR10" s="37">
        <f aca="true" t="shared" si="5" ref="AR10:AR18">AD10</f>
        <v>209</v>
      </c>
      <c r="AS10" s="37" t="str">
        <f aca="true" t="shared" si="6" ref="AS10:AS18">VLOOKUP(AD10,$D$9:$Q$18,3,FALSE)</f>
        <v>北陸電力</v>
      </c>
      <c r="AT10" s="37" t="str">
        <f aca="true" t="shared" si="7" ref="AT10:AT18">VLOOKUP(AD10,$D$9:$Q$18,5,FALSE)</f>
        <v>小瀧　智久</v>
      </c>
      <c r="AU10" s="37" t="str">
        <f aca="true" t="shared" si="8" ref="AU10:AU18">VLOOKUP(AD10,$D$9:$Q$18,8,FALSE)</f>
        <v>徳田　勝大</v>
      </c>
      <c r="AV10" s="37" t="str">
        <f aca="true" t="shared" si="9" ref="AV10:AV18">VLOOKUP(AD10,$D$9:$Q$18,11,FALSE)</f>
        <v>坂井  信仁</v>
      </c>
      <c r="AW10" s="37" t="str">
        <f aca="true" t="shared" si="10" ref="AW10:AW18">VLOOKUP(AD10,$D$9:$Q$18,14,FALSE)</f>
        <v>三田村 宇泰</v>
      </c>
      <c r="AX10" s="37" t="str">
        <f>VLOOKUP(AD10,$D$9:$S$18,16,FALSE)</f>
        <v>北陸</v>
      </c>
      <c r="AY10" s="63">
        <f aca="true" t="shared" si="11" ref="AY10:AY18">AE10</f>
        <v>462</v>
      </c>
      <c r="AZ10" s="37" t="str">
        <f aca="true" t="shared" si="12" ref="AZ10:AZ18">IF(AE10&lt;AE$7,"新",IF(AE10=AE$7,"タイ"," "))</f>
        <v> </v>
      </c>
      <c r="BA10" s="37">
        <f>VLOOKUP(AP10,'入力'!$B$151:$C$162,2,FALSE)</f>
        <v>7</v>
      </c>
      <c r="BD10" s="37" t="s">
        <v>78</v>
      </c>
      <c r="BE10" s="118">
        <f>SUMIF(AX$10:AX$18,$BD10,BA$10:BA$18)</f>
        <v>4</v>
      </c>
      <c r="BF10" s="118">
        <f>BE11</f>
        <v>7</v>
      </c>
      <c r="BG10" s="118">
        <f>BE12</f>
        <v>5</v>
      </c>
    </row>
    <row r="11" spans="2:58" ht="16.5" customHeight="1">
      <c r="B11" s="37">
        <v>2</v>
      </c>
      <c r="C11" s="102"/>
      <c r="D11" s="37">
        <f t="shared" si="1"/>
        <v>0</v>
      </c>
      <c r="E11" s="103"/>
      <c r="F11" s="37">
        <f>VLOOKUP(C11,'入力'!$B$13:$E$148,2,FALSE)</f>
      </c>
      <c r="G11" s="102"/>
      <c r="H11" s="37">
        <f>VLOOKUP(G11,'入力'!$B$13:$E$148,2,FALSE)</f>
      </c>
      <c r="I11" s="37">
        <f>VLOOKUP(G11,'入力'!$B$13:$E$148,3,FALSE)</f>
      </c>
      <c r="J11" s="102"/>
      <c r="K11" s="37">
        <f>VLOOKUP(J11,'入力'!$B$13:$E$148,2,FALSE)</f>
      </c>
      <c r="M11" s="102"/>
      <c r="N11" s="37">
        <f>VLOOKUP(M11,'入力'!$B$13:$E$148,2,FALSE)</f>
      </c>
      <c r="O11" s="37">
        <f>VLOOKUP(M11,'入力'!$B$13:$E$148,3,FALSE)</f>
      </c>
      <c r="P11" s="102"/>
      <c r="Q11" s="37">
        <f>VLOOKUP(P11,'入力'!$B$13:$E$148,2,FALSE)</f>
      </c>
      <c r="R11" s="37">
        <f>VLOOKUP(P11,'入力'!$B$13:$E$148,3,FALSE)</f>
      </c>
      <c r="S11" s="37">
        <f>VLOOKUP(C11,'入力'!$B$13:$E$148,4,FALSE)</f>
      </c>
      <c r="T11" s="65"/>
      <c r="X11" s="65"/>
      <c r="Y11" s="65" t="s">
        <v>154</v>
      </c>
      <c r="Z11" s="65"/>
      <c r="AB11" s="33"/>
      <c r="AC11" s="37">
        <v>2</v>
      </c>
      <c r="AD11" s="100">
        <v>515</v>
      </c>
      <c r="AE11" s="100">
        <v>490</v>
      </c>
      <c r="AF11" s="21"/>
      <c r="AG11" s="21"/>
      <c r="AH11" s="21">
        <f t="shared" si="2"/>
        <v>0</v>
      </c>
      <c r="AI11" s="21"/>
      <c r="AJ11" s="21" t="b">
        <f aca="true" t="shared" si="13" ref="AJ11:AJ18">AND(AE11&gt;0,NOT(AH11))</f>
        <v>1</v>
      </c>
      <c r="AK11" s="37">
        <f t="shared" si="0"/>
        <v>490</v>
      </c>
      <c r="AN11" s="111"/>
      <c r="AP11" s="37">
        <f t="shared" si="3"/>
        <v>2</v>
      </c>
      <c r="AQ11" s="37" t="str">
        <f t="shared" si="4"/>
        <v> </v>
      </c>
      <c r="AR11" s="37">
        <f t="shared" si="5"/>
        <v>515</v>
      </c>
      <c r="AS11" s="37" t="str">
        <f t="shared" si="6"/>
        <v>関西電力</v>
      </c>
      <c r="AT11" s="37" t="str">
        <f t="shared" si="7"/>
        <v>川崎　淳平</v>
      </c>
      <c r="AU11" s="37" t="str">
        <f t="shared" si="8"/>
        <v>矢野　嘉章</v>
      </c>
      <c r="AV11" s="37" t="str">
        <f t="shared" si="9"/>
        <v>阪東　弘司</v>
      </c>
      <c r="AW11" s="37" t="str">
        <f t="shared" si="10"/>
        <v>原田　実</v>
      </c>
      <c r="AX11" s="37" t="str">
        <f aca="true" t="shared" si="14" ref="AX11:AX18">VLOOKUP(AD11,$D$9:$S$18,16,FALSE)</f>
        <v>関西</v>
      </c>
      <c r="AY11" s="63">
        <f t="shared" si="11"/>
        <v>490</v>
      </c>
      <c r="AZ11" s="37" t="str">
        <f t="shared" si="12"/>
        <v> </v>
      </c>
      <c r="BA11" s="37">
        <f>VLOOKUP(AP11,'入力'!$B$151:$C$162,2,FALSE)</f>
        <v>5</v>
      </c>
      <c r="BD11" s="37" t="s">
        <v>67</v>
      </c>
      <c r="BE11" s="118">
        <f>SUMIF(AX$10:AX$18,$BD11,BA$10:BA$18)</f>
        <v>7</v>
      </c>
      <c r="BF11" s="109"/>
    </row>
    <row r="12" spans="2:58" ht="16.5" customHeight="1">
      <c r="B12" s="37">
        <v>3</v>
      </c>
      <c r="C12" s="102">
        <v>250</v>
      </c>
      <c r="D12" s="37">
        <f t="shared" si="1"/>
        <v>209</v>
      </c>
      <c r="E12" s="103"/>
      <c r="F12" s="37" t="str">
        <f>VLOOKUP(C12,'入力'!$B$13:$E$148,2,FALSE)</f>
        <v>北陸電力</v>
      </c>
      <c r="G12" s="102">
        <v>217</v>
      </c>
      <c r="H12" s="37" t="str">
        <f>VLOOKUP(G12,'入力'!$B$13:$E$148,2,FALSE)</f>
        <v>小瀧　智久</v>
      </c>
      <c r="I12" s="37">
        <f>VLOOKUP(G12,'入力'!$B$13:$E$148,3,FALSE)</f>
        <v>29</v>
      </c>
      <c r="J12" s="102">
        <v>206</v>
      </c>
      <c r="K12" s="37" t="str">
        <f>VLOOKUP(J12,'入力'!$B$13:$E$148,2,FALSE)</f>
        <v>徳田　勝大</v>
      </c>
      <c r="M12" s="102">
        <v>210</v>
      </c>
      <c r="N12" s="37" t="str">
        <f>VLOOKUP(M12,'入力'!$B$13:$E$148,2,FALSE)</f>
        <v>坂井  信仁</v>
      </c>
      <c r="O12" s="37">
        <f>VLOOKUP(M12,'入力'!$B$13:$E$148,3,FALSE)</f>
        <v>26</v>
      </c>
      <c r="P12" s="102">
        <v>209</v>
      </c>
      <c r="Q12" s="37" t="str">
        <f>VLOOKUP(P12,'入力'!$B$13:$E$148,2,FALSE)</f>
        <v>三田村 宇泰</v>
      </c>
      <c r="R12" s="37">
        <f>VLOOKUP(P12,'入力'!$B$13:$E$148,3,FALSE)</f>
        <v>27</v>
      </c>
      <c r="S12" s="37" t="str">
        <f>VLOOKUP(C12,'入力'!$B$13:$E$148,4,FALSE)</f>
        <v>北陸</v>
      </c>
      <c r="T12" s="65"/>
      <c r="X12" s="65"/>
      <c r="Y12" s="65" t="s">
        <v>154</v>
      </c>
      <c r="Z12" s="65"/>
      <c r="AB12" s="33"/>
      <c r="AC12" s="37">
        <v>3</v>
      </c>
      <c r="AD12" s="100">
        <v>130</v>
      </c>
      <c r="AE12" s="100">
        <v>491</v>
      </c>
      <c r="AF12" s="21"/>
      <c r="AG12" s="21"/>
      <c r="AH12" s="21">
        <f t="shared" si="2"/>
        <v>0</v>
      </c>
      <c r="AI12" s="21"/>
      <c r="AJ12" s="21" t="b">
        <f t="shared" si="13"/>
        <v>1</v>
      </c>
      <c r="AK12" s="37">
        <f t="shared" si="0"/>
        <v>491</v>
      </c>
      <c r="AN12" s="111"/>
      <c r="AP12" s="37">
        <f t="shared" si="3"/>
        <v>3</v>
      </c>
      <c r="AQ12" s="37" t="str">
        <f t="shared" si="4"/>
        <v> </v>
      </c>
      <c r="AR12" s="37">
        <f t="shared" si="5"/>
        <v>130</v>
      </c>
      <c r="AS12" s="37" t="str">
        <f t="shared" si="6"/>
        <v>中部電力</v>
      </c>
      <c r="AT12" s="37" t="str">
        <f t="shared" si="7"/>
        <v>玉田　竜也</v>
      </c>
      <c r="AU12" s="37" t="str">
        <f t="shared" si="8"/>
        <v>西　正紀</v>
      </c>
      <c r="AV12" s="37" t="str">
        <f t="shared" si="9"/>
        <v>辻田　剛史</v>
      </c>
      <c r="AW12" s="37" t="str">
        <f t="shared" si="10"/>
        <v>名倉　純夫</v>
      </c>
      <c r="AX12" s="37" t="str">
        <f t="shared" si="14"/>
        <v>中部</v>
      </c>
      <c r="AY12" s="63">
        <f t="shared" si="11"/>
        <v>491</v>
      </c>
      <c r="AZ12" s="37" t="str">
        <f t="shared" si="12"/>
        <v> </v>
      </c>
      <c r="BA12" s="37">
        <f>VLOOKUP(AP12,'入力'!$B$151:$C$162,2,FALSE)</f>
        <v>4</v>
      </c>
      <c r="BD12" s="37" t="s">
        <v>61</v>
      </c>
      <c r="BE12" s="118">
        <f>SUMIF(AX$10:AX$18,$BD12,BA$10:BA$18)</f>
        <v>5</v>
      </c>
      <c r="BF12" s="109"/>
    </row>
    <row r="13" spans="2:58" ht="16.5" customHeight="1">
      <c r="B13" s="37">
        <v>4</v>
      </c>
      <c r="C13" s="102">
        <v>550</v>
      </c>
      <c r="D13" s="37">
        <f t="shared" si="1"/>
        <v>515</v>
      </c>
      <c r="E13" s="103"/>
      <c r="F13" s="37" t="str">
        <f>VLOOKUP(C13,'入力'!$B$13:$E$148,2,FALSE)</f>
        <v>関西電力</v>
      </c>
      <c r="G13" s="102">
        <v>517</v>
      </c>
      <c r="H13" s="37" t="str">
        <f>VLOOKUP(G13,'入力'!$B$13:$E$148,2,FALSE)</f>
        <v>川崎　淳平</v>
      </c>
      <c r="I13" s="37">
        <f>VLOOKUP(G13,'入力'!$B$13:$E$148,3,FALSE)</f>
        <v>19</v>
      </c>
      <c r="J13" s="102">
        <v>519</v>
      </c>
      <c r="K13" s="37" t="str">
        <f>VLOOKUP(J13,'入力'!$B$13:$E$148,2,FALSE)</f>
        <v>矢野　嘉章</v>
      </c>
      <c r="M13" s="102">
        <v>510</v>
      </c>
      <c r="N13" s="37" t="str">
        <f>VLOOKUP(M13,'入力'!$B$13:$E$148,2,FALSE)</f>
        <v>阪東　弘司</v>
      </c>
      <c r="O13" s="37">
        <f>VLOOKUP(M13,'入力'!$B$13:$E$148,3,FALSE)</f>
        <v>33</v>
      </c>
      <c r="P13" s="102">
        <v>515</v>
      </c>
      <c r="Q13" s="37" t="str">
        <f>VLOOKUP(P13,'入力'!$B$13:$E$148,2,FALSE)</f>
        <v>原田　実</v>
      </c>
      <c r="R13" s="37">
        <f>VLOOKUP(P13,'入力'!$B$13:$E$148,3,FALSE)</f>
        <v>38</v>
      </c>
      <c r="S13" s="37" t="str">
        <f>VLOOKUP(C13,'入力'!$B$13:$E$148,4,FALSE)</f>
        <v>関西</v>
      </c>
      <c r="T13" s="65"/>
      <c r="X13" s="65"/>
      <c r="Y13" s="65" t="s">
        <v>154</v>
      </c>
      <c r="Z13" s="65"/>
      <c r="AB13" s="33"/>
      <c r="AC13" s="37">
        <v>4</v>
      </c>
      <c r="AD13" s="100"/>
      <c r="AE13" s="100"/>
      <c r="AF13" s="21"/>
      <c r="AG13" s="21"/>
      <c r="AH13" s="21">
        <f t="shared" si="2"/>
        <v>0</v>
      </c>
      <c r="AI13" s="21"/>
      <c r="AJ13" s="21" t="b">
        <f t="shared" si="13"/>
        <v>0</v>
      </c>
      <c r="AK13" s="37">
        <f t="shared" si="0"/>
        <v>9999</v>
      </c>
      <c r="AN13" s="111"/>
      <c r="AP13" s="37" t="str">
        <f t="shared" si="3"/>
        <v> </v>
      </c>
      <c r="AQ13" s="37" t="str">
        <f t="shared" si="4"/>
        <v> </v>
      </c>
      <c r="AR13" s="37">
        <f t="shared" si="5"/>
        <v>0</v>
      </c>
      <c r="AS13" s="37">
        <f t="shared" si="6"/>
      </c>
      <c r="AT13" s="37">
        <f t="shared" si="7"/>
      </c>
      <c r="AU13" s="37">
        <f t="shared" si="8"/>
        <v>0</v>
      </c>
      <c r="AV13" s="37">
        <f t="shared" si="9"/>
        <v>0</v>
      </c>
      <c r="AW13" s="37">
        <f t="shared" si="10"/>
        <v>0</v>
      </c>
      <c r="AX13" s="37">
        <f t="shared" si="14"/>
        <v>0</v>
      </c>
      <c r="AY13" s="63">
        <f t="shared" si="11"/>
        <v>0</v>
      </c>
      <c r="AZ13" s="37" t="str">
        <f t="shared" si="12"/>
        <v>新</v>
      </c>
      <c r="BA13" s="37">
        <f>VLOOKUP(AP13,'入力'!$B$151:$C$162,2,FALSE)</f>
      </c>
      <c r="BD13" s="37" t="s">
        <v>59</v>
      </c>
      <c r="BE13" s="118"/>
      <c r="BF13" s="109"/>
    </row>
    <row r="14" spans="2:58" ht="16.5" customHeight="1">
      <c r="B14" s="37">
        <v>5</v>
      </c>
      <c r="C14" s="102">
        <v>150</v>
      </c>
      <c r="D14" s="37">
        <f t="shared" si="1"/>
        <v>130</v>
      </c>
      <c r="E14" s="103"/>
      <c r="F14" s="37" t="str">
        <f>VLOOKUP(C14,'入力'!$B$13:$E$148,2,FALSE)</f>
        <v>中部電力</v>
      </c>
      <c r="G14" s="102">
        <v>136</v>
      </c>
      <c r="H14" s="37" t="str">
        <f>VLOOKUP(G14,'入力'!$B$13:$E$148,2,FALSE)</f>
        <v>玉田　竜也</v>
      </c>
      <c r="I14" s="37">
        <f>VLOOKUP(G14,'入力'!$B$13:$E$148,3,FALSE)</f>
        <v>20</v>
      </c>
      <c r="J14" s="102">
        <v>134</v>
      </c>
      <c r="K14" s="37" t="str">
        <f>VLOOKUP(J14,'入力'!$B$13:$E$148,2,FALSE)</f>
        <v>西　正紀</v>
      </c>
      <c r="L14" s="37">
        <f>VLOOKUP(J14,'入力'!$B$13:$E$148,3,FALSE)</f>
        <v>25</v>
      </c>
      <c r="M14" s="102">
        <v>135</v>
      </c>
      <c r="N14" s="37" t="str">
        <f>VLOOKUP(M14,'入力'!$B$13:$E$148,2,FALSE)</f>
        <v>辻田　剛史</v>
      </c>
      <c r="O14" s="37">
        <f>VLOOKUP(M14,'入力'!$B$13:$E$148,3,FALSE)</f>
        <v>21</v>
      </c>
      <c r="P14" s="102">
        <v>130</v>
      </c>
      <c r="Q14" s="37" t="str">
        <f>VLOOKUP(P14,'入力'!$B$13:$E$148,2,FALSE)</f>
        <v>名倉　純夫</v>
      </c>
      <c r="R14" s="37">
        <f>VLOOKUP(P14,'入力'!$B$13:$E$148,3,FALSE)</f>
        <v>29</v>
      </c>
      <c r="S14" s="37" t="str">
        <f>VLOOKUP(C14,'入力'!$B$13:$E$148,4,FALSE)</f>
        <v>中部</v>
      </c>
      <c r="T14" s="65"/>
      <c r="X14" s="65"/>
      <c r="Y14" s="65" t="s">
        <v>154</v>
      </c>
      <c r="Z14" s="65"/>
      <c r="AB14" s="33"/>
      <c r="AC14" s="37">
        <v>5</v>
      </c>
      <c r="AD14" s="100"/>
      <c r="AE14" s="100"/>
      <c r="AF14" s="21"/>
      <c r="AG14" s="21"/>
      <c r="AH14" s="21">
        <f t="shared" si="2"/>
        <v>0</v>
      </c>
      <c r="AI14" s="21"/>
      <c r="AJ14" s="21" t="b">
        <f t="shared" si="13"/>
        <v>0</v>
      </c>
      <c r="AK14" s="37">
        <f t="shared" si="0"/>
        <v>9999</v>
      </c>
      <c r="AN14" s="111"/>
      <c r="AP14" s="37" t="str">
        <f t="shared" si="3"/>
        <v> </v>
      </c>
      <c r="AQ14" s="37" t="str">
        <f t="shared" si="4"/>
        <v> </v>
      </c>
      <c r="AR14" s="37">
        <f t="shared" si="5"/>
        <v>0</v>
      </c>
      <c r="AS14" s="37">
        <f t="shared" si="6"/>
      </c>
      <c r="AT14" s="37">
        <f t="shared" si="7"/>
      </c>
      <c r="AU14" s="37">
        <f t="shared" si="8"/>
        <v>0</v>
      </c>
      <c r="AV14" s="37">
        <f t="shared" si="9"/>
        <v>0</v>
      </c>
      <c r="AW14" s="37">
        <f t="shared" si="10"/>
        <v>0</v>
      </c>
      <c r="AX14" s="37">
        <f t="shared" si="14"/>
        <v>0</v>
      </c>
      <c r="AY14" s="63">
        <f t="shared" si="11"/>
        <v>0</v>
      </c>
      <c r="AZ14" s="37" t="str">
        <f t="shared" si="12"/>
        <v>新</v>
      </c>
      <c r="BA14" s="37">
        <f>VLOOKUP(AP14,'入力'!$B$151:$C$162,2,FALSE)</f>
      </c>
      <c r="BE14" s="118"/>
      <c r="BF14" s="109"/>
    </row>
    <row r="15" spans="2:58" ht="16.5" customHeight="1">
      <c r="B15" s="37">
        <v>6</v>
      </c>
      <c r="C15" s="102"/>
      <c r="E15" s="103"/>
      <c r="F15" s="37">
        <f>VLOOKUP(C15,'入力'!$B$13:$E$148,2,FALSE)</f>
      </c>
      <c r="G15" s="102"/>
      <c r="H15" s="37">
        <f>VLOOKUP(G15,'入力'!$B$13:$E$148,2,FALSE)</f>
      </c>
      <c r="I15" s="37">
        <f>VLOOKUP(G15,'入力'!$B$13:$E$148,3,FALSE)</f>
      </c>
      <c r="J15" s="102"/>
      <c r="K15" s="37">
        <f>VLOOKUP(J15,'入力'!$B$13:$E$148,2,FALSE)</f>
      </c>
      <c r="L15" s="37">
        <f>VLOOKUP(J15,'入力'!$B$13:$E$148,3,FALSE)</f>
      </c>
      <c r="M15" s="102"/>
      <c r="N15" s="37">
        <f>VLOOKUP(M15,'入力'!$B$13:$E$148,2,FALSE)</f>
      </c>
      <c r="O15" s="37">
        <f>VLOOKUP(M15,'入力'!$B$13:$E$148,3,FALSE)</f>
      </c>
      <c r="P15" s="102"/>
      <c r="Q15" s="37">
        <f>VLOOKUP(P15,'入力'!$B$13:$E$148,2,FALSE)</f>
      </c>
      <c r="R15" s="37">
        <f>VLOOKUP(P15,'入力'!$B$13:$E$148,3,FALSE)</f>
      </c>
      <c r="S15" s="37">
        <f>VLOOKUP(C15,'入力'!$B$13:$E$148,4,FALSE)</f>
      </c>
      <c r="T15" s="65"/>
      <c r="X15" s="65"/>
      <c r="Y15" s="65" t="s">
        <v>154</v>
      </c>
      <c r="Z15" s="65"/>
      <c r="AB15" s="33"/>
      <c r="AC15" s="37">
        <v>6</v>
      </c>
      <c r="AD15" s="100"/>
      <c r="AE15" s="100"/>
      <c r="AF15" s="21"/>
      <c r="AG15" s="21"/>
      <c r="AH15" s="21">
        <f t="shared" si="2"/>
        <v>0</v>
      </c>
      <c r="AI15" s="21"/>
      <c r="AJ15" s="21" t="b">
        <f t="shared" si="13"/>
        <v>0</v>
      </c>
      <c r="AK15" s="37">
        <f t="shared" si="0"/>
        <v>9999</v>
      </c>
      <c r="AN15" s="111"/>
      <c r="AP15" s="37" t="str">
        <f t="shared" si="3"/>
        <v> </v>
      </c>
      <c r="AQ15" s="37" t="str">
        <f t="shared" si="4"/>
        <v> </v>
      </c>
      <c r="AR15" s="37">
        <f t="shared" si="5"/>
        <v>0</v>
      </c>
      <c r="AS15" s="37">
        <f t="shared" si="6"/>
      </c>
      <c r="AT15" s="37">
        <f t="shared" si="7"/>
      </c>
      <c r="AU15" s="37">
        <f t="shared" si="8"/>
        <v>0</v>
      </c>
      <c r="AV15" s="37">
        <f t="shared" si="9"/>
        <v>0</v>
      </c>
      <c r="AW15" s="37">
        <f t="shared" si="10"/>
        <v>0</v>
      </c>
      <c r="AX15" s="37">
        <f t="shared" si="14"/>
        <v>0</v>
      </c>
      <c r="AY15" s="63">
        <f t="shared" si="11"/>
        <v>0</v>
      </c>
      <c r="AZ15" s="37" t="str">
        <f t="shared" si="12"/>
        <v>新</v>
      </c>
      <c r="BA15" s="37">
        <f>VLOOKUP(AP15,'入力'!$B$151:$C$162,2,FALSE)</f>
      </c>
      <c r="BE15" s="118"/>
      <c r="BF15" s="109"/>
    </row>
    <row r="16" spans="2:58" ht="16.5" customHeight="1">
      <c r="B16" s="37">
        <v>7</v>
      </c>
      <c r="C16" s="102"/>
      <c r="D16" s="37">
        <f t="shared" si="1"/>
        <v>0</v>
      </c>
      <c r="E16" s="103"/>
      <c r="F16" s="37">
        <f>VLOOKUP(C16,'入力'!$B$13:$E$148,2,FALSE)</f>
      </c>
      <c r="G16" s="102"/>
      <c r="H16" s="37">
        <f>VLOOKUP(G16,'入力'!$B$13:$E$148,2,FALSE)</f>
      </c>
      <c r="I16" s="37">
        <f>VLOOKUP(G16,'入力'!$B$13:$E$148,3,FALSE)</f>
      </c>
      <c r="J16" s="102"/>
      <c r="K16" s="37">
        <f>VLOOKUP(J16,'入力'!$B$13:$E$148,2,FALSE)</f>
      </c>
      <c r="L16" s="37">
        <f>VLOOKUP(J16,'入力'!$B$13:$E$148,3,FALSE)</f>
      </c>
      <c r="M16" s="102"/>
      <c r="N16" s="37">
        <f>VLOOKUP(M16,'入力'!$B$13:$E$148,2,FALSE)</f>
      </c>
      <c r="O16" s="37">
        <f>VLOOKUP(M16,'入力'!$B$13:$E$148,3,FALSE)</f>
      </c>
      <c r="P16" s="102"/>
      <c r="Q16" s="37">
        <f>VLOOKUP(P16,'入力'!$B$13:$E$148,2,FALSE)</f>
      </c>
      <c r="R16" s="37">
        <f>VLOOKUP(P16,'入力'!$B$13:$E$148,3,FALSE)</f>
      </c>
      <c r="S16" s="37">
        <f>VLOOKUP(C16,'入力'!$B$13:$E$148,4,FALSE)</f>
      </c>
      <c r="T16" s="65"/>
      <c r="X16" s="65"/>
      <c r="Y16" s="65" t="s">
        <v>154</v>
      </c>
      <c r="Z16" s="65"/>
      <c r="AB16" s="33"/>
      <c r="AC16" s="37">
        <v>7</v>
      </c>
      <c r="AD16" s="100"/>
      <c r="AE16" s="100"/>
      <c r="AF16" s="21"/>
      <c r="AG16" s="21"/>
      <c r="AH16" s="21">
        <f t="shared" si="2"/>
        <v>0</v>
      </c>
      <c r="AI16" s="21"/>
      <c r="AJ16" s="21" t="b">
        <f t="shared" si="13"/>
        <v>0</v>
      </c>
      <c r="AK16" s="37">
        <f t="shared" si="0"/>
        <v>9999</v>
      </c>
      <c r="AN16" s="111"/>
      <c r="AP16" s="37" t="str">
        <f t="shared" si="3"/>
        <v> </v>
      </c>
      <c r="AQ16" s="37" t="str">
        <f t="shared" si="4"/>
        <v> </v>
      </c>
      <c r="AR16" s="37">
        <f t="shared" si="5"/>
        <v>0</v>
      </c>
      <c r="AS16" s="37">
        <f t="shared" si="6"/>
      </c>
      <c r="AT16" s="37">
        <f t="shared" si="7"/>
      </c>
      <c r="AU16" s="37">
        <f t="shared" si="8"/>
        <v>0</v>
      </c>
      <c r="AV16" s="37">
        <f t="shared" si="9"/>
        <v>0</v>
      </c>
      <c r="AW16" s="37">
        <f t="shared" si="10"/>
        <v>0</v>
      </c>
      <c r="AX16" s="37">
        <f t="shared" si="14"/>
        <v>0</v>
      </c>
      <c r="AY16" s="63">
        <f t="shared" si="11"/>
        <v>0</v>
      </c>
      <c r="AZ16" s="37" t="str">
        <f t="shared" si="12"/>
        <v>新</v>
      </c>
      <c r="BA16" s="37">
        <f>VLOOKUP(AP16,'入力'!$B$151:$C$162,2,FALSE)</f>
      </c>
      <c r="BF16" s="109"/>
    </row>
    <row r="17" spans="2:58" ht="16.5" customHeight="1">
      <c r="B17" s="37">
        <v>8</v>
      </c>
      <c r="C17" s="102"/>
      <c r="D17" s="37">
        <f t="shared" si="1"/>
        <v>0</v>
      </c>
      <c r="E17" s="103"/>
      <c r="F17" s="37">
        <f>VLOOKUP(C17,'入力'!$B$13:$E$148,2,FALSE)</f>
      </c>
      <c r="G17" s="102"/>
      <c r="H17" s="37">
        <f>VLOOKUP(G17,'入力'!$B$13:$E$148,2,FALSE)</f>
      </c>
      <c r="I17" s="37">
        <f>VLOOKUP(G17,'入力'!$B$13:$E$148,3,FALSE)</f>
      </c>
      <c r="J17" s="102"/>
      <c r="K17" s="37">
        <f>VLOOKUP(J17,'入力'!$B$13:$E$148,2,FALSE)</f>
      </c>
      <c r="L17" s="37">
        <f>VLOOKUP(J17,'入力'!$B$13:$E$148,3,FALSE)</f>
      </c>
      <c r="M17" s="102"/>
      <c r="N17" s="37">
        <f>VLOOKUP(M17,'入力'!$B$13:$E$148,2,FALSE)</f>
      </c>
      <c r="O17" s="37">
        <f>VLOOKUP(M17,'入力'!$B$13:$E$148,3,FALSE)</f>
      </c>
      <c r="P17" s="102"/>
      <c r="Q17" s="37">
        <f>VLOOKUP(P17,'入力'!$B$13:$E$148,2,FALSE)</f>
      </c>
      <c r="R17" s="37">
        <f>VLOOKUP(P17,'入力'!$B$13:$E$148,3,FALSE)</f>
      </c>
      <c r="S17" s="37">
        <f>VLOOKUP(C17,'入力'!$B$13:$E$148,4,FALSE)</f>
      </c>
      <c r="T17" s="65"/>
      <c r="X17" s="65"/>
      <c r="Y17" s="65" t="s">
        <v>154</v>
      </c>
      <c r="Z17" s="65"/>
      <c r="AB17" s="33"/>
      <c r="AC17" s="37">
        <v>8</v>
      </c>
      <c r="AD17" s="100"/>
      <c r="AE17" s="100"/>
      <c r="AF17" s="21"/>
      <c r="AG17" s="21"/>
      <c r="AH17" s="21">
        <f t="shared" si="2"/>
        <v>0</v>
      </c>
      <c r="AI17" s="21"/>
      <c r="AJ17" s="21" t="b">
        <f t="shared" si="13"/>
        <v>0</v>
      </c>
      <c r="AK17" s="37">
        <f t="shared" si="0"/>
        <v>9999</v>
      </c>
      <c r="AN17" s="111"/>
      <c r="AP17" s="37" t="str">
        <f t="shared" si="3"/>
        <v> </v>
      </c>
      <c r="AQ17" s="37" t="str">
        <f t="shared" si="4"/>
        <v> </v>
      </c>
      <c r="AR17" s="37">
        <f t="shared" si="5"/>
        <v>0</v>
      </c>
      <c r="AS17" s="37">
        <f t="shared" si="6"/>
      </c>
      <c r="AT17" s="37">
        <f t="shared" si="7"/>
      </c>
      <c r="AU17" s="37">
        <f t="shared" si="8"/>
        <v>0</v>
      </c>
      <c r="AV17" s="37">
        <f t="shared" si="9"/>
        <v>0</v>
      </c>
      <c r="AW17" s="37">
        <f t="shared" si="10"/>
        <v>0</v>
      </c>
      <c r="AX17" s="37">
        <f t="shared" si="14"/>
        <v>0</v>
      </c>
      <c r="AY17" s="63">
        <f t="shared" si="11"/>
        <v>0</v>
      </c>
      <c r="AZ17" s="37" t="str">
        <f t="shared" si="12"/>
        <v>新</v>
      </c>
      <c r="BA17" s="37">
        <f>VLOOKUP(AP17,'入力'!$B$151:$C$162,2,FALSE)</f>
      </c>
      <c r="BF17" s="109"/>
    </row>
    <row r="18" spans="2:58" ht="16.5" customHeight="1">
      <c r="B18" s="37">
        <v>9</v>
      </c>
      <c r="C18" s="102"/>
      <c r="D18" s="37">
        <f t="shared" si="1"/>
        <v>0</v>
      </c>
      <c r="E18" s="103"/>
      <c r="F18" s="37">
        <f>VLOOKUP(C18,'入力'!$B$13:$E$148,2,FALSE)</f>
      </c>
      <c r="G18" s="102"/>
      <c r="H18" s="37">
        <f>VLOOKUP(G18,'入力'!$B$13:$E$148,2,FALSE)</f>
      </c>
      <c r="I18" s="37">
        <f>VLOOKUP(G18,'入力'!$B$13:$E$148,3,FALSE)</f>
      </c>
      <c r="J18" s="102"/>
      <c r="K18" s="37">
        <f>VLOOKUP(J18,'入力'!$B$13:$E$148,2,FALSE)</f>
      </c>
      <c r="L18" s="37">
        <f>VLOOKUP(J18,'入力'!$B$13:$E$148,3,FALSE)</f>
      </c>
      <c r="M18" s="102"/>
      <c r="N18" s="37">
        <f>VLOOKUP(M18,'入力'!$B$13:$E$148,2,FALSE)</f>
      </c>
      <c r="O18" s="37">
        <f>VLOOKUP(M18,'入力'!$B$13:$E$148,3,FALSE)</f>
      </c>
      <c r="P18" s="102"/>
      <c r="Q18" s="37">
        <f>VLOOKUP(P18,'入力'!$B$13:$E$148,2,FALSE)</f>
      </c>
      <c r="R18" s="37">
        <f>VLOOKUP(P18,'入力'!$B$13:$E$148,3,FALSE)</f>
      </c>
      <c r="S18" s="37">
        <f>VLOOKUP(C18,'入力'!$B$13:$E$148,4,FALSE)</f>
      </c>
      <c r="T18" s="65"/>
      <c r="X18" s="65"/>
      <c r="Y18" s="65"/>
      <c r="Z18" s="65"/>
      <c r="AB18" s="33"/>
      <c r="AC18" s="37">
        <v>9</v>
      </c>
      <c r="AD18" s="100"/>
      <c r="AE18" s="100"/>
      <c r="AF18" s="21"/>
      <c r="AG18" s="21"/>
      <c r="AH18" s="21">
        <f t="shared" si="2"/>
        <v>0</v>
      </c>
      <c r="AI18" s="21"/>
      <c r="AJ18" s="21" t="b">
        <f t="shared" si="13"/>
        <v>0</v>
      </c>
      <c r="AK18" s="37">
        <f t="shared" si="0"/>
        <v>9999</v>
      </c>
      <c r="AN18" s="111"/>
      <c r="AP18" s="37" t="str">
        <f t="shared" si="3"/>
        <v> </v>
      </c>
      <c r="AQ18" s="37" t="str">
        <f t="shared" si="4"/>
        <v> </v>
      </c>
      <c r="AR18" s="37">
        <f t="shared" si="5"/>
        <v>0</v>
      </c>
      <c r="AS18" s="37">
        <f t="shared" si="6"/>
      </c>
      <c r="AT18" s="37">
        <f t="shared" si="7"/>
      </c>
      <c r="AU18" s="37">
        <f t="shared" si="8"/>
        <v>0</v>
      </c>
      <c r="AV18" s="37">
        <f t="shared" si="9"/>
        <v>0</v>
      </c>
      <c r="AW18" s="37">
        <f t="shared" si="10"/>
        <v>0</v>
      </c>
      <c r="AX18" s="37">
        <f t="shared" si="14"/>
        <v>0</v>
      </c>
      <c r="AY18" s="63">
        <f t="shared" si="11"/>
        <v>0</v>
      </c>
      <c r="AZ18" s="37" t="str">
        <f t="shared" si="12"/>
        <v>新</v>
      </c>
      <c r="BA18" s="37">
        <f>VLOOKUP(AP18,'入力'!$B$151:$C$162,2,FALSE)</f>
      </c>
      <c r="BF18" s="109"/>
    </row>
    <row r="19" spans="5:58" ht="16.5" customHeight="1">
      <c r="E19" s="110"/>
      <c r="AB19" s="33"/>
      <c r="AF19" s="21"/>
      <c r="AG19" s="21"/>
      <c r="AH19" s="21"/>
      <c r="AI19" s="21"/>
      <c r="AJ19" s="21"/>
      <c r="AN19" s="111"/>
      <c r="BF19" s="109"/>
    </row>
    <row r="20" spans="5:58" ht="16.5" customHeight="1">
      <c r="E20" s="110"/>
      <c r="AB20" s="33"/>
      <c r="AF20" s="21"/>
      <c r="AG20" s="21"/>
      <c r="AH20" s="21"/>
      <c r="AI20" s="21"/>
      <c r="AJ20" s="21"/>
      <c r="AN20" s="111"/>
      <c r="BF20" s="109"/>
    </row>
    <row r="21" spans="1:58" ht="16.5" customHeight="1">
      <c r="A21" s="37" t="s">
        <v>155</v>
      </c>
      <c r="C21" s="37" t="s">
        <v>109</v>
      </c>
      <c r="E21" s="110"/>
      <c r="F21" s="158" t="str">
        <f>F121</f>
        <v>3分25秒0　関西電力(原田,阪東,藤本,横井)平成10年 第9回</v>
      </c>
      <c r="V21" s="37">
        <v>3</v>
      </c>
      <c r="W21" s="37" t="s">
        <v>156</v>
      </c>
      <c r="X21" s="37">
        <v>30</v>
      </c>
      <c r="Y21" s="37" t="s">
        <v>154</v>
      </c>
      <c r="Z21" s="37">
        <v>9</v>
      </c>
      <c r="AB21" s="33" t="str">
        <f>A21</f>
        <v>1600mR</v>
      </c>
      <c r="AE21" s="100">
        <v>3309</v>
      </c>
      <c r="AH21" s="37">
        <v>1</v>
      </c>
      <c r="AK21" s="37">
        <f>IF(AE21=0,9999,IF(AH21="0",AE21,9999))</f>
        <v>9999</v>
      </c>
      <c r="AN21" s="111"/>
      <c r="AO21" s="37" t="str">
        <f>A21</f>
        <v>1600mR</v>
      </c>
      <c r="AQ21" s="37" t="str">
        <f>C21</f>
        <v>大会記録</v>
      </c>
      <c r="AR21" s="21"/>
      <c r="AS21" s="158" t="str">
        <f>F21</f>
        <v>3分25秒0　関西電力(原田,阪東,藤本,横井)平成10年 第9回</v>
      </c>
      <c r="AY21" s="64"/>
      <c r="AZ21" s="105"/>
      <c r="BF21" s="109"/>
    </row>
    <row r="22" spans="5:58" ht="16.5" customHeight="1">
      <c r="E22" s="110"/>
      <c r="G22" s="105"/>
      <c r="H22" s="105"/>
      <c r="I22" s="99"/>
      <c r="J22" s="99"/>
      <c r="K22" s="99"/>
      <c r="L22" s="99"/>
      <c r="M22" s="99"/>
      <c r="N22" s="99"/>
      <c r="O22" s="99"/>
      <c r="P22" s="99"/>
      <c r="Q22" s="99"/>
      <c r="R22" s="99"/>
      <c r="V22" s="113"/>
      <c r="W22" s="113"/>
      <c r="Y22" s="113"/>
      <c r="Z22" s="113"/>
      <c r="AB22" s="33"/>
      <c r="AN22" s="111"/>
      <c r="AR22" s="105"/>
      <c r="AS22" s="161">
        <f ca="1">NOW()</f>
        <v>39915.808518171296</v>
      </c>
      <c r="AT22" s="105"/>
      <c r="AU22" s="105"/>
      <c r="AV22" s="105"/>
      <c r="AW22" s="105"/>
      <c r="AX22" s="105"/>
      <c r="AZ22" s="113"/>
      <c r="BC22" s="113"/>
      <c r="BD22" s="113"/>
      <c r="BF22" s="109"/>
    </row>
    <row r="23" spans="5:58" ht="16.5" customHeight="1">
      <c r="E23" s="110"/>
      <c r="F23" s="37" t="s">
        <v>59</v>
      </c>
      <c r="H23" s="37" t="s">
        <v>59</v>
      </c>
      <c r="I23" s="37" t="s">
        <v>59</v>
      </c>
      <c r="AB23" s="33"/>
      <c r="AC23" s="37" t="s">
        <v>28</v>
      </c>
      <c r="AH23" s="37">
        <v>1</v>
      </c>
      <c r="AK23" s="37">
        <f aca="true" t="shared" si="15" ref="AK23:AK32">IF(AE23=0,9999,IF(AH23="0",AE23,9999))</f>
        <v>9999</v>
      </c>
      <c r="AN23" s="124"/>
      <c r="AR23" s="21"/>
      <c r="AS23" s="117"/>
      <c r="AT23" s="117"/>
      <c r="AU23" s="117"/>
      <c r="AV23" s="117"/>
      <c r="AW23" s="117"/>
      <c r="AX23" s="117"/>
      <c r="BA23" s="37" t="s">
        <v>89</v>
      </c>
      <c r="BD23" s="113"/>
      <c r="BE23" s="37" t="s">
        <v>89</v>
      </c>
      <c r="BF23" s="109"/>
    </row>
    <row r="24" spans="2:59" ht="16.5" customHeight="1">
      <c r="B24" s="37">
        <v>1</v>
      </c>
      <c r="C24" s="102"/>
      <c r="D24" s="37">
        <f aca="true" t="shared" si="16" ref="D24:D32">P24</f>
        <v>0</v>
      </c>
      <c r="E24" s="103"/>
      <c r="F24" s="37">
        <f>VLOOKUP(C24,'入力'!$B$13:$E$148,2,FALSE)</f>
      </c>
      <c r="G24" s="102"/>
      <c r="H24" s="37">
        <f>VLOOKUP(G24,'入力'!$B$13:$E$148,2,FALSE)</f>
      </c>
      <c r="I24" s="37">
        <f>VLOOKUP(G24,'入力'!$B$13:$E$148,3,FALSE)</f>
      </c>
      <c r="J24" s="102"/>
      <c r="K24" s="37">
        <f>VLOOKUP(J24,'入力'!$B$13:$E$148,2,FALSE)</f>
      </c>
      <c r="L24" s="37">
        <f>VLOOKUP(J24,'入力'!$B$13:$E$148,3,FALSE)</f>
      </c>
      <c r="M24" s="102"/>
      <c r="N24" s="37">
        <f>VLOOKUP(M24,'入力'!$B$13:$E$148,2,FALSE)</f>
      </c>
      <c r="O24" s="37">
        <f>VLOOKUP(M24,'入力'!$B$13:$E$148,3,FALSE)</f>
      </c>
      <c r="P24" s="102"/>
      <c r="Q24" s="37">
        <f>VLOOKUP(P24,'入力'!$B$13:$E$148,2,FALSE)</f>
      </c>
      <c r="R24" s="37">
        <f>VLOOKUP(P24,'入力'!$B$13:$E$148,3,FALSE)</f>
      </c>
      <c r="S24" s="37">
        <f>VLOOKUP(C24,'入力'!$B$13:$E$148,4,FALSE)</f>
      </c>
      <c r="T24" s="65"/>
      <c r="X24" s="65"/>
      <c r="Y24" s="65" t="s">
        <v>154</v>
      </c>
      <c r="Z24" s="65"/>
      <c r="AB24" s="33"/>
      <c r="AC24" s="37">
        <v>1</v>
      </c>
      <c r="AD24" s="100">
        <v>210</v>
      </c>
      <c r="AE24" s="100">
        <v>3469</v>
      </c>
      <c r="AF24" s="21" t="str">
        <f aca="true" t="shared" si="17" ref="AF24:AF32">FIXED(AD24,0,TRUE)</f>
        <v>210</v>
      </c>
      <c r="AG24" s="21"/>
      <c r="AH24" s="21">
        <f aca="true" t="shared" si="18" ref="AH24:AH32">VLOOKUP(AD24,$D$23:$H$32,2,FALSE)</f>
        <v>0</v>
      </c>
      <c r="AI24" s="21"/>
      <c r="AJ24" s="21" t="b">
        <f aca="true" t="shared" si="19" ref="AJ24:AJ32">AND(AE24&gt;0,NOT(AH24))</f>
        <v>1</v>
      </c>
      <c r="AK24" s="37">
        <f t="shared" si="15"/>
        <v>3469</v>
      </c>
      <c r="AN24" s="111"/>
      <c r="AP24" s="37">
        <f aca="true" t="shared" si="20" ref="AP24:AP32">IF(AJ24=1,RANK(AK24,$AK$23:$AK$32,1)," ")</f>
        <v>1</v>
      </c>
      <c r="AQ24" s="37" t="str">
        <f aca="true" t="shared" si="21" ref="AQ24:AQ32">IF(AH24=0," ","ｵｰﾌﾟﾝ")</f>
        <v> </v>
      </c>
      <c r="AR24" s="37">
        <f aca="true" t="shared" si="22" ref="AR24:AR32">AD24</f>
        <v>210</v>
      </c>
      <c r="AS24" s="37" t="str">
        <f aca="true" t="shared" si="23" ref="AS24:AS32">VLOOKUP(AD24,$D$23:$Q$32,3,FALSE)</f>
        <v>北陸電力</v>
      </c>
      <c r="AT24" s="37" t="str">
        <f aca="true" t="shared" si="24" ref="AT24:AT32">VLOOKUP(AD24,$D$23:$Q$32,5,FALSE)</f>
        <v>小瀧　智久</v>
      </c>
      <c r="AU24" s="37" t="str">
        <f aca="true" t="shared" si="25" ref="AU24:AU32">VLOOKUP(AD24,$D$23:$Q$32,8,FALSE)</f>
        <v>徳田　勝大</v>
      </c>
      <c r="AV24" s="37" t="str">
        <f aca="true" t="shared" si="26" ref="AV24:AV32">VLOOKUP(AD24,$D$23:$Q$32,11,FALSE)</f>
        <v>三田村 宇泰</v>
      </c>
      <c r="AW24" s="37" t="str">
        <f aca="true" t="shared" si="27" ref="AW24:AW32">VLOOKUP(AD24,$D$23:$Q$32,14,FALSE)</f>
        <v>坂井  信仁</v>
      </c>
      <c r="AX24" s="37" t="str">
        <f>VLOOKUP(AD24,$D$23:$S$32,16,FALSE)</f>
        <v>北陸</v>
      </c>
      <c r="AY24" s="64">
        <f aca="true" t="shared" si="28" ref="AY24:AY32">AE24</f>
        <v>3469</v>
      </c>
      <c r="AZ24" s="37" t="str">
        <f aca="true" t="shared" si="29" ref="AZ24:AZ32">IF(AE24&lt;AE$21,"新",IF(AE24=AE$21,"タイ"," "))</f>
        <v> </v>
      </c>
      <c r="BA24" s="37">
        <f>VLOOKUP(AP24,'入力'!$B$151:$C$162,2,FALSE)</f>
        <v>7</v>
      </c>
      <c r="BD24" s="37" t="s">
        <v>78</v>
      </c>
      <c r="BE24" s="118">
        <f>SUMIF(AX$24:AX$32,$BD24,BA$24:BA$32)</f>
        <v>5</v>
      </c>
      <c r="BF24" s="118">
        <f>BE25</f>
        <v>7</v>
      </c>
      <c r="BG24" s="118">
        <f>BE26</f>
        <v>4</v>
      </c>
    </row>
    <row r="25" spans="2:58" ht="16.5" customHeight="1">
      <c r="B25" s="37">
        <v>2</v>
      </c>
      <c r="C25" s="102">
        <v>150</v>
      </c>
      <c r="D25" s="37">
        <f t="shared" si="16"/>
        <v>134</v>
      </c>
      <c r="E25" s="103"/>
      <c r="F25" s="37" t="str">
        <f>VLOOKUP(C25,'入力'!$B$13:$E$148,2,FALSE)</f>
        <v>中部電力</v>
      </c>
      <c r="G25" s="102">
        <v>127</v>
      </c>
      <c r="H25" s="37" t="str">
        <f>VLOOKUP(G25,'入力'!$B$13:$E$148,2,FALSE)</f>
        <v>牧野　利幸</v>
      </c>
      <c r="I25" s="37">
        <f>VLOOKUP(G25,'入力'!$B$13:$E$148,3,FALSE)</f>
        <v>44</v>
      </c>
      <c r="J25" s="102">
        <v>135</v>
      </c>
      <c r="K25" s="37" t="str">
        <f>VLOOKUP(J25,'入力'!$B$13:$E$148,2,FALSE)</f>
        <v>辻田　剛史</v>
      </c>
      <c r="L25" s="37">
        <f>VLOOKUP(J25,'入力'!$B$13:$E$148,3,FALSE)</f>
        <v>21</v>
      </c>
      <c r="M25" s="102">
        <v>130</v>
      </c>
      <c r="N25" s="37" t="str">
        <f>VLOOKUP(M25,'入力'!$B$13:$E$148,2,FALSE)</f>
        <v>名倉　純夫</v>
      </c>
      <c r="O25" s="37">
        <f>VLOOKUP(M25,'入力'!$B$13:$E$148,3,FALSE)</f>
        <v>29</v>
      </c>
      <c r="P25" s="102">
        <v>134</v>
      </c>
      <c r="Q25" s="37" t="str">
        <f>VLOOKUP(P25,'入力'!$B$13:$E$148,2,FALSE)</f>
        <v>西　正紀</v>
      </c>
      <c r="R25" s="37">
        <f>VLOOKUP(P25,'入力'!$B$13:$E$148,3,FALSE)</f>
        <v>25</v>
      </c>
      <c r="S25" s="37" t="str">
        <f>VLOOKUP(C25,'入力'!$B$13:$E$148,4,FALSE)</f>
        <v>中部</v>
      </c>
      <c r="T25" s="65"/>
      <c r="X25" s="65"/>
      <c r="Y25" s="65" t="s">
        <v>154</v>
      </c>
      <c r="Z25" s="65"/>
      <c r="AB25" s="33"/>
      <c r="AC25" s="37">
        <v>2</v>
      </c>
      <c r="AD25" s="100">
        <v>134</v>
      </c>
      <c r="AE25" s="100">
        <v>3554</v>
      </c>
      <c r="AF25" s="21" t="str">
        <f t="shared" si="17"/>
        <v>134</v>
      </c>
      <c r="AG25" s="21"/>
      <c r="AH25" s="21">
        <f t="shared" si="18"/>
        <v>0</v>
      </c>
      <c r="AI25" s="21"/>
      <c r="AJ25" s="21" t="b">
        <f t="shared" si="19"/>
        <v>1</v>
      </c>
      <c r="AK25" s="37">
        <f t="shared" si="15"/>
        <v>3554</v>
      </c>
      <c r="AN25" s="111"/>
      <c r="AP25" s="37">
        <f t="shared" si="20"/>
        <v>2</v>
      </c>
      <c r="AQ25" s="37" t="str">
        <f t="shared" si="21"/>
        <v> </v>
      </c>
      <c r="AR25" s="37">
        <f t="shared" si="22"/>
        <v>134</v>
      </c>
      <c r="AS25" s="37" t="str">
        <f t="shared" si="23"/>
        <v>中部電力</v>
      </c>
      <c r="AT25" s="37" t="str">
        <f t="shared" si="24"/>
        <v>牧野　利幸</v>
      </c>
      <c r="AU25" s="37" t="str">
        <f t="shared" si="25"/>
        <v>辻田　剛史</v>
      </c>
      <c r="AV25" s="37" t="str">
        <f t="shared" si="26"/>
        <v>名倉　純夫</v>
      </c>
      <c r="AW25" s="37" t="str">
        <f t="shared" si="27"/>
        <v>西　正紀</v>
      </c>
      <c r="AX25" s="37" t="str">
        <f aca="true" t="shared" si="30" ref="AX25:AX32">VLOOKUP(AD25,$D$23:$S$32,16,FALSE)</f>
        <v>中部</v>
      </c>
      <c r="AY25" s="64">
        <f t="shared" si="28"/>
        <v>3554</v>
      </c>
      <c r="AZ25" s="37" t="str">
        <f t="shared" si="29"/>
        <v> </v>
      </c>
      <c r="BA25" s="37">
        <f>VLOOKUP(AP25,'入力'!$B$151:$C$162,2,FALSE)</f>
        <v>5</v>
      </c>
      <c r="BD25" s="37" t="s">
        <v>67</v>
      </c>
      <c r="BE25" s="118">
        <f>SUMIF(AX$24:AX$32,$BD25,BA$24:BA$32)</f>
        <v>7</v>
      </c>
      <c r="BF25" s="109"/>
    </row>
    <row r="26" spans="2:58" ht="16.5" customHeight="1">
      <c r="B26" s="37">
        <v>3</v>
      </c>
      <c r="C26" s="102">
        <v>250</v>
      </c>
      <c r="D26" s="37">
        <f t="shared" si="16"/>
        <v>210</v>
      </c>
      <c r="E26" s="103"/>
      <c r="F26" s="37" t="str">
        <f>VLOOKUP(C26,'入力'!$B$13:$E$148,2,FALSE)</f>
        <v>北陸電力</v>
      </c>
      <c r="G26" s="102">
        <v>217</v>
      </c>
      <c r="H26" s="37" t="str">
        <f>VLOOKUP(G26,'入力'!$B$13:$E$148,2,FALSE)</f>
        <v>小瀧　智久</v>
      </c>
      <c r="I26" s="37">
        <f>VLOOKUP(G26,'入力'!$B$13:$E$148,3,FALSE)</f>
        <v>29</v>
      </c>
      <c r="J26" s="102">
        <v>206</v>
      </c>
      <c r="K26" s="37" t="str">
        <f>VLOOKUP(J26,'入力'!$B$13:$E$148,2,FALSE)</f>
        <v>徳田　勝大</v>
      </c>
      <c r="L26" s="37">
        <f>VLOOKUP(J26,'入力'!$B$13:$E$148,3,FALSE)</f>
        <v>33</v>
      </c>
      <c r="M26" s="102">
        <v>209</v>
      </c>
      <c r="N26" s="37" t="str">
        <f>VLOOKUP(M26,'入力'!$B$13:$E$148,2,FALSE)</f>
        <v>三田村 宇泰</v>
      </c>
      <c r="O26" s="37">
        <f>VLOOKUP(M26,'入力'!$B$13:$E$148,3,FALSE)</f>
        <v>27</v>
      </c>
      <c r="P26" s="102">
        <v>210</v>
      </c>
      <c r="Q26" s="37" t="str">
        <f>VLOOKUP(P26,'入力'!$B$13:$E$148,2,FALSE)</f>
        <v>坂井  信仁</v>
      </c>
      <c r="R26" s="37">
        <f>VLOOKUP(P26,'入力'!$B$13:$E$148,3,FALSE)</f>
        <v>26</v>
      </c>
      <c r="S26" s="37" t="str">
        <f>VLOOKUP(C26,'入力'!$B$13:$E$148,4,FALSE)</f>
        <v>北陸</v>
      </c>
      <c r="T26" s="65"/>
      <c r="X26" s="65"/>
      <c r="Y26" s="65" t="s">
        <v>154</v>
      </c>
      <c r="Z26" s="65"/>
      <c r="AB26" s="33"/>
      <c r="AC26" s="37">
        <v>3</v>
      </c>
      <c r="AD26" s="100">
        <v>519</v>
      </c>
      <c r="AE26" s="100">
        <v>3575</v>
      </c>
      <c r="AF26" s="21" t="str">
        <f t="shared" si="17"/>
        <v>519</v>
      </c>
      <c r="AG26" s="21"/>
      <c r="AH26" s="21">
        <f t="shared" si="18"/>
        <v>0</v>
      </c>
      <c r="AI26" s="21"/>
      <c r="AJ26" s="21" t="b">
        <f t="shared" si="19"/>
        <v>1</v>
      </c>
      <c r="AK26" s="37">
        <f t="shared" si="15"/>
        <v>3575</v>
      </c>
      <c r="AN26" s="111"/>
      <c r="AP26" s="37">
        <f t="shared" si="20"/>
        <v>3</v>
      </c>
      <c r="AQ26" s="37" t="str">
        <f t="shared" si="21"/>
        <v> </v>
      </c>
      <c r="AR26" s="37">
        <f t="shared" si="22"/>
        <v>519</v>
      </c>
      <c r="AS26" s="37" t="str">
        <f t="shared" si="23"/>
        <v>関西電力</v>
      </c>
      <c r="AT26" s="37" t="str">
        <f t="shared" si="24"/>
        <v>原田　実</v>
      </c>
      <c r="AU26" s="37" t="str">
        <f t="shared" si="25"/>
        <v>川崎　淳平</v>
      </c>
      <c r="AV26" s="37" t="str">
        <f t="shared" si="26"/>
        <v>勝平　拓也</v>
      </c>
      <c r="AW26" s="37" t="str">
        <f t="shared" si="27"/>
        <v>矢野　嘉章</v>
      </c>
      <c r="AX26" s="37" t="str">
        <f t="shared" si="30"/>
        <v>関西</v>
      </c>
      <c r="AY26" s="64">
        <f t="shared" si="28"/>
        <v>3575</v>
      </c>
      <c r="AZ26" s="37" t="str">
        <f t="shared" si="29"/>
        <v> </v>
      </c>
      <c r="BA26" s="37">
        <f>VLOOKUP(AP26,'入力'!$B$151:$C$162,2,FALSE)</f>
        <v>4</v>
      </c>
      <c r="BD26" s="37" t="s">
        <v>61</v>
      </c>
      <c r="BE26" s="118">
        <f>SUMIF(AX$24:AX$32,$BD26,BA$24:BA$32)</f>
        <v>4</v>
      </c>
      <c r="BF26" s="109"/>
    </row>
    <row r="27" spans="2:58" ht="16.5" customHeight="1">
      <c r="B27" s="37">
        <v>4</v>
      </c>
      <c r="C27" s="102">
        <v>550</v>
      </c>
      <c r="D27" s="37">
        <f t="shared" si="16"/>
        <v>519</v>
      </c>
      <c r="E27" s="103"/>
      <c r="F27" s="37" t="str">
        <f>VLOOKUP(C27,'入力'!$B$13:$E$148,2,FALSE)</f>
        <v>関西電力</v>
      </c>
      <c r="G27" s="102">
        <v>515</v>
      </c>
      <c r="H27" s="37" t="str">
        <f>VLOOKUP(G27,'入力'!$B$13:$E$148,2,FALSE)</f>
        <v>原田　実</v>
      </c>
      <c r="I27" s="37">
        <f>VLOOKUP(G27,'入力'!$B$13:$E$148,3,FALSE)</f>
        <v>38</v>
      </c>
      <c r="J27" s="102">
        <v>517</v>
      </c>
      <c r="K27" s="37" t="str">
        <f>VLOOKUP(J27,'入力'!$B$13:$E$148,2,FALSE)</f>
        <v>川崎　淳平</v>
      </c>
      <c r="L27" s="37">
        <f>VLOOKUP(J27,'入力'!$B$13:$E$148,3,FALSE)</f>
        <v>19</v>
      </c>
      <c r="M27" s="102">
        <v>507</v>
      </c>
      <c r="N27" s="37" t="str">
        <f>VLOOKUP(M27,'入力'!$B$13:$E$148,2,FALSE)</f>
        <v>勝平　拓也</v>
      </c>
      <c r="O27" s="37">
        <f>VLOOKUP(M27,'入力'!$B$13:$E$148,3,FALSE)</f>
        <v>22</v>
      </c>
      <c r="P27" s="102">
        <v>519</v>
      </c>
      <c r="Q27" s="37" t="str">
        <f>VLOOKUP(P27,'入力'!$B$13:$E$148,2,FALSE)</f>
        <v>矢野　嘉章</v>
      </c>
      <c r="R27" s="37">
        <f>VLOOKUP(P27,'入力'!$B$13:$E$148,3,FALSE)</f>
        <v>21</v>
      </c>
      <c r="S27" s="37" t="str">
        <f>VLOOKUP(C27,'入力'!$B$13:$E$148,4,FALSE)</f>
        <v>関西</v>
      </c>
      <c r="T27" s="65"/>
      <c r="X27" s="65"/>
      <c r="Y27" s="65" t="s">
        <v>154</v>
      </c>
      <c r="Z27" s="65"/>
      <c r="AB27" s="33"/>
      <c r="AC27" s="37">
        <v>4</v>
      </c>
      <c r="AD27" s="100"/>
      <c r="AE27" s="100"/>
      <c r="AF27" s="21" t="str">
        <f t="shared" si="17"/>
        <v>0</v>
      </c>
      <c r="AG27" s="21"/>
      <c r="AH27" s="21">
        <f t="shared" si="18"/>
        <v>0</v>
      </c>
      <c r="AI27" s="21"/>
      <c r="AJ27" s="21" t="b">
        <f t="shared" si="19"/>
        <v>0</v>
      </c>
      <c r="AK27" s="37">
        <f t="shared" si="15"/>
        <v>9999</v>
      </c>
      <c r="AN27" s="111"/>
      <c r="AP27" s="37" t="str">
        <f t="shared" si="20"/>
        <v> </v>
      </c>
      <c r="AQ27" s="37" t="str">
        <f t="shared" si="21"/>
        <v> </v>
      </c>
      <c r="AR27" s="37">
        <f t="shared" si="22"/>
        <v>0</v>
      </c>
      <c r="AS27" s="37">
        <f t="shared" si="23"/>
      </c>
      <c r="AT27" s="37">
        <f t="shared" si="24"/>
      </c>
      <c r="AU27" s="37">
        <f t="shared" si="25"/>
        <v>0</v>
      </c>
      <c r="AV27" s="37">
        <f t="shared" si="26"/>
        <v>0</v>
      </c>
      <c r="AW27" s="37">
        <f t="shared" si="27"/>
        <v>0</v>
      </c>
      <c r="AX27" s="37">
        <f t="shared" si="30"/>
        <v>0</v>
      </c>
      <c r="AY27" s="64">
        <f t="shared" si="28"/>
        <v>0</v>
      </c>
      <c r="AZ27" s="37" t="str">
        <f t="shared" si="29"/>
        <v>新</v>
      </c>
      <c r="BA27" s="37">
        <f>VLOOKUP(AP27,'入力'!$B$151:$C$162,2,FALSE)</f>
      </c>
      <c r="BD27" s="37" t="s">
        <v>59</v>
      </c>
      <c r="BE27" s="118"/>
      <c r="BF27" s="109"/>
    </row>
    <row r="28" spans="2:58" ht="16.5" customHeight="1">
      <c r="B28" s="37">
        <v>5</v>
      </c>
      <c r="C28" s="102"/>
      <c r="D28" s="37">
        <f t="shared" si="16"/>
        <v>0</v>
      </c>
      <c r="E28" s="103"/>
      <c r="F28" s="37">
        <f>VLOOKUP(C28,'入力'!$B$13:$E$148,2,FALSE)</f>
      </c>
      <c r="G28" s="102"/>
      <c r="H28" s="37">
        <f>VLOOKUP(G28,'入力'!$B$13:$E$148,2,FALSE)</f>
      </c>
      <c r="I28" s="37">
        <f>VLOOKUP(G28,'入力'!$B$13:$E$148,3,FALSE)</f>
      </c>
      <c r="J28" s="102"/>
      <c r="K28" s="37">
        <f>VLOOKUP(J28,'入力'!$B$13:$E$148,2,FALSE)</f>
      </c>
      <c r="L28" s="37">
        <f>VLOOKUP(J28,'入力'!$B$13:$E$148,3,FALSE)</f>
      </c>
      <c r="M28" s="102"/>
      <c r="N28" s="37">
        <f>VLOOKUP(M28,'入力'!$B$13:$E$148,2,FALSE)</f>
      </c>
      <c r="O28" s="37">
        <f>VLOOKUP(M28,'入力'!$B$13:$E$148,3,FALSE)</f>
      </c>
      <c r="P28" s="102"/>
      <c r="Q28" s="37">
        <f>VLOOKUP(P28,'入力'!$B$13:$E$148,2,FALSE)</f>
      </c>
      <c r="R28" s="37">
        <f>VLOOKUP(P28,'入力'!$B$13:$E$148,3,FALSE)</f>
      </c>
      <c r="S28" s="37">
        <f>VLOOKUP(C28,'入力'!$B$13:$E$148,4,FALSE)</f>
      </c>
      <c r="T28" s="65"/>
      <c r="X28" s="65"/>
      <c r="Y28" s="65" t="s">
        <v>154</v>
      </c>
      <c r="Z28" s="65"/>
      <c r="AB28" s="33"/>
      <c r="AC28" s="37">
        <v>5</v>
      </c>
      <c r="AD28" s="100"/>
      <c r="AE28" s="100"/>
      <c r="AF28" s="21" t="str">
        <f t="shared" si="17"/>
        <v>0</v>
      </c>
      <c r="AG28" s="21"/>
      <c r="AH28" s="21">
        <f t="shared" si="18"/>
        <v>0</v>
      </c>
      <c r="AI28" s="21"/>
      <c r="AJ28" s="21" t="b">
        <f t="shared" si="19"/>
        <v>0</v>
      </c>
      <c r="AK28" s="37">
        <f t="shared" si="15"/>
        <v>9999</v>
      </c>
      <c r="AN28" s="111"/>
      <c r="AP28" s="37" t="str">
        <f t="shared" si="20"/>
        <v> </v>
      </c>
      <c r="AQ28" s="37" t="str">
        <f t="shared" si="21"/>
        <v> </v>
      </c>
      <c r="AR28" s="37">
        <f t="shared" si="22"/>
        <v>0</v>
      </c>
      <c r="AS28" s="37">
        <f t="shared" si="23"/>
      </c>
      <c r="AT28" s="37">
        <f t="shared" si="24"/>
      </c>
      <c r="AU28" s="37">
        <f t="shared" si="25"/>
        <v>0</v>
      </c>
      <c r="AV28" s="37">
        <f t="shared" si="26"/>
        <v>0</v>
      </c>
      <c r="AW28" s="37">
        <f t="shared" si="27"/>
        <v>0</v>
      </c>
      <c r="AX28" s="37">
        <f t="shared" si="30"/>
        <v>0</v>
      </c>
      <c r="AY28" s="64">
        <f t="shared" si="28"/>
        <v>0</v>
      </c>
      <c r="AZ28" s="37" t="str">
        <f t="shared" si="29"/>
        <v>新</v>
      </c>
      <c r="BA28" s="37">
        <f>VLOOKUP(AP28,'入力'!$B$151:$C$162,2,FALSE)</f>
      </c>
      <c r="BE28" s="118"/>
      <c r="BF28" s="109"/>
    </row>
    <row r="29" spans="2:58" ht="16.5" customHeight="1">
      <c r="B29" s="37">
        <v>6</v>
      </c>
      <c r="C29" s="102"/>
      <c r="D29" s="37">
        <f t="shared" si="16"/>
        <v>0</v>
      </c>
      <c r="E29" s="103"/>
      <c r="F29" s="37">
        <f>VLOOKUP(C29,'入力'!$B$13:$E$148,2,FALSE)</f>
      </c>
      <c r="G29" s="102"/>
      <c r="H29" s="37">
        <f>VLOOKUP(G29,'入力'!$B$13:$E$148,2,FALSE)</f>
      </c>
      <c r="I29" s="37">
        <f>VLOOKUP(G29,'入力'!$B$13:$E$148,3,FALSE)</f>
      </c>
      <c r="J29" s="102"/>
      <c r="K29" s="37">
        <f>VLOOKUP(J29,'入力'!$B$13:$E$148,2,FALSE)</f>
      </c>
      <c r="L29" s="37">
        <f>VLOOKUP(J29,'入力'!$B$13:$E$148,3,FALSE)</f>
      </c>
      <c r="M29" s="102"/>
      <c r="N29" s="37">
        <f>VLOOKUP(M29,'入力'!$B$13:$E$148,2,FALSE)</f>
      </c>
      <c r="O29" s="37">
        <f>VLOOKUP(M29,'入力'!$B$13:$E$148,3,FALSE)</f>
      </c>
      <c r="P29" s="102"/>
      <c r="Q29" s="37">
        <f>VLOOKUP(P29,'入力'!$B$13:$E$148,2,FALSE)</f>
      </c>
      <c r="R29" s="37">
        <f>VLOOKUP(P29,'入力'!$B$13:$E$148,3,FALSE)</f>
      </c>
      <c r="S29" s="37">
        <f>VLOOKUP(C29,'入力'!$B$13:$E$148,4,FALSE)</f>
      </c>
      <c r="T29" s="65"/>
      <c r="X29" s="65"/>
      <c r="Y29" s="65" t="s">
        <v>154</v>
      </c>
      <c r="Z29" s="65"/>
      <c r="AB29" s="33"/>
      <c r="AC29" s="37">
        <v>6</v>
      </c>
      <c r="AD29" s="100"/>
      <c r="AE29" s="100"/>
      <c r="AF29" s="21" t="str">
        <f t="shared" si="17"/>
        <v>0</v>
      </c>
      <c r="AG29" s="21"/>
      <c r="AH29" s="21">
        <f t="shared" si="18"/>
        <v>0</v>
      </c>
      <c r="AI29" s="21"/>
      <c r="AJ29" s="21" t="b">
        <f t="shared" si="19"/>
        <v>0</v>
      </c>
      <c r="AK29" s="37">
        <f t="shared" si="15"/>
        <v>9999</v>
      </c>
      <c r="AN29" s="111"/>
      <c r="AP29" s="37" t="str">
        <f t="shared" si="20"/>
        <v> </v>
      </c>
      <c r="AQ29" s="37" t="str">
        <f t="shared" si="21"/>
        <v> </v>
      </c>
      <c r="AR29" s="37">
        <f t="shared" si="22"/>
        <v>0</v>
      </c>
      <c r="AS29" s="37">
        <f t="shared" si="23"/>
      </c>
      <c r="AT29" s="37">
        <f t="shared" si="24"/>
      </c>
      <c r="AU29" s="37">
        <f t="shared" si="25"/>
        <v>0</v>
      </c>
      <c r="AV29" s="37">
        <f t="shared" si="26"/>
        <v>0</v>
      </c>
      <c r="AW29" s="37">
        <f t="shared" si="27"/>
        <v>0</v>
      </c>
      <c r="AX29" s="37">
        <f t="shared" si="30"/>
        <v>0</v>
      </c>
      <c r="AY29" s="64">
        <f t="shared" si="28"/>
        <v>0</v>
      </c>
      <c r="AZ29" s="37" t="str">
        <f t="shared" si="29"/>
        <v>新</v>
      </c>
      <c r="BA29" s="37">
        <f>VLOOKUP(AP29,'入力'!$B$151:$C$162,2,FALSE)</f>
      </c>
      <c r="BE29" s="118"/>
      <c r="BF29" s="109"/>
    </row>
    <row r="30" spans="2:58" ht="16.5" customHeight="1">
      <c r="B30" s="37">
        <v>7</v>
      </c>
      <c r="C30" s="102"/>
      <c r="D30" s="37">
        <f t="shared" si="16"/>
        <v>0</v>
      </c>
      <c r="E30" s="103"/>
      <c r="F30" s="37">
        <f>VLOOKUP(C30,'入力'!$B$13:$E$148,2,FALSE)</f>
      </c>
      <c r="G30" s="102"/>
      <c r="H30" s="37">
        <f>VLOOKUP(G30,'入力'!$B$13:$E$148,2,FALSE)</f>
      </c>
      <c r="I30" s="37">
        <f>VLOOKUP(G30,'入力'!$B$13:$E$148,3,FALSE)</f>
      </c>
      <c r="J30" s="102"/>
      <c r="K30" s="37">
        <f>VLOOKUP(J30,'入力'!$B$13:$E$148,2,FALSE)</f>
      </c>
      <c r="L30" s="37">
        <f>VLOOKUP(J30,'入力'!$B$13:$E$148,3,FALSE)</f>
      </c>
      <c r="M30" s="102"/>
      <c r="N30" s="37">
        <f>VLOOKUP(M30,'入力'!$B$13:$E$148,2,FALSE)</f>
      </c>
      <c r="O30" s="37">
        <f>VLOOKUP(M30,'入力'!$B$13:$E$148,3,FALSE)</f>
      </c>
      <c r="P30" s="102"/>
      <c r="Q30" s="37">
        <f>VLOOKUP(P30,'入力'!$B$13:$E$148,2,FALSE)</f>
      </c>
      <c r="R30" s="37">
        <f>VLOOKUP(P30,'入力'!$B$13:$E$148,3,FALSE)</f>
      </c>
      <c r="S30" s="37">
        <f>VLOOKUP(C30,'入力'!$B$13:$E$148,4,FALSE)</f>
      </c>
      <c r="T30" s="65"/>
      <c r="X30" s="65"/>
      <c r="Y30" s="65" t="s">
        <v>154</v>
      </c>
      <c r="Z30" s="65"/>
      <c r="AB30" s="33"/>
      <c r="AC30" s="37">
        <v>7</v>
      </c>
      <c r="AD30" s="100"/>
      <c r="AE30" s="100"/>
      <c r="AF30" s="21" t="str">
        <f t="shared" si="17"/>
        <v>0</v>
      </c>
      <c r="AG30" s="21"/>
      <c r="AH30" s="21">
        <f t="shared" si="18"/>
        <v>0</v>
      </c>
      <c r="AI30" s="21"/>
      <c r="AJ30" s="21" t="b">
        <f t="shared" si="19"/>
        <v>0</v>
      </c>
      <c r="AK30" s="37">
        <f t="shared" si="15"/>
        <v>9999</v>
      </c>
      <c r="AN30" s="111"/>
      <c r="AP30" s="37" t="str">
        <f t="shared" si="20"/>
        <v> </v>
      </c>
      <c r="AQ30" s="37" t="str">
        <f t="shared" si="21"/>
        <v> </v>
      </c>
      <c r="AR30" s="37">
        <f t="shared" si="22"/>
        <v>0</v>
      </c>
      <c r="AS30" s="37">
        <f t="shared" si="23"/>
      </c>
      <c r="AT30" s="37">
        <f t="shared" si="24"/>
      </c>
      <c r="AU30" s="37">
        <f t="shared" si="25"/>
        <v>0</v>
      </c>
      <c r="AV30" s="37">
        <f t="shared" si="26"/>
        <v>0</v>
      </c>
      <c r="AW30" s="37">
        <f t="shared" si="27"/>
        <v>0</v>
      </c>
      <c r="AX30" s="37">
        <f t="shared" si="30"/>
        <v>0</v>
      </c>
      <c r="AY30" s="64">
        <f t="shared" si="28"/>
        <v>0</v>
      </c>
      <c r="AZ30" s="37" t="str">
        <f t="shared" si="29"/>
        <v>新</v>
      </c>
      <c r="BA30" s="37">
        <f>VLOOKUP(AP30,'入力'!$B$151:$C$162,2,FALSE)</f>
      </c>
      <c r="BF30" s="109"/>
    </row>
    <row r="31" spans="2:58" ht="16.5" customHeight="1">
      <c r="B31" s="37">
        <v>8</v>
      </c>
      <c r="C31" s="102"/>
      <c r="D31" s="37">
        <f t="shared" si="16"/>
        <v>0</v>
      </c>
      <c r="E31" s="103"/>
      <c r="F31" s="37">
        <f>VLOOKUP(C31,'入力'!$B$13:$E$148,2,FALSE)</f>
      </c>
      <c r="G31" s="102"/>
      <c r="H31" s="37">
        <f>VLOOKUP(G31,'入力'!$B$13:$E$148,2,FALSE)</f>
      </c>
      <c r="I31" s="37">
        <f>VLOOKUP(G31,'入力'!$B$13:$E$148,3,FALSE)</f>
      </c>
      <c r="J31" s="102"/>
      <c r="K31" s="37">
        <f>VLOOKUP(J31,'入力'!$B$13:$E$148,2,FALSE)</f>
      </c>
      <c r="L31" s="37">
        <f>VLOOKUP(J31,'入力'!$B$13:$E$148,3,FALSE)</f>
      </c>
      <c r="M31" s="102"/>
      <c r="N31" s="37">
        <f>VLOOKUP(M31,'入力'!$B$13:$E$148,2,FALSE)</f>
      </c>
      <c r="O31" s="37">
        <f>VLOOKUP(M31,'入力'!$B$13:$E$148,3,FALSE)</f>
      </c>
      <c r="P31" s="102"/>
      <c r="Q31" s="37">
        <f>VLOOKUP(P31,'入力'!$B$13:$E$148,2,FALSE)</f>
      </c>
      <c r="R31" s="37">
        <f>VLOOKUP(P31,'入力'!$B$13:$E$148,3,FALSE)</f>
      </c>
      <c r="S31" s="37">
        <f>VLOOKUP(C31,'入力'!$B$13:$E$148,4,FALSE)</f>
      </c>
      <c r="T31" s="65"/>
      <c r="X31" s="65"/>
      <c r="Y31" s="65" t="s">
        <v>154</v>
      </c>
      <c r="Z31" s="65"/>
      <c r="AB31" s="33"/>
      <c r="AC31" s="37">
        <v>8</v>
      </c>
      <c r="AD31" s="100"/>
      <c r="AE31" s="100"/>
      <c r="AF31" s="21" t="str">
        <f t="shared" si="17"/>
        <v>0</v>
      </c>
      <c r="AG31" s="21"/>
      <c r="AH31" s="21">
        <f t="shared" si="18"/>
        <v>0</v>
      </c>
      <c r="AI31" s="21"/>
      <c r="AJ31" s="21" t="b">
        <f t="shared" si="19"/>
        <v>0</v>
      </c>
      <c r="AK31" s="37">
        <f t="shared" si="15"/>
        <v>9999</v>
      </c>
      <c r="AN31" s="111"/>
      <c r="AP31" s="37" t="str">
        <f t="shared" si="20"/>
        <v> </v>
      </c>
      <c r="AQ31" s="37" t="str">
        <f t="shared" si="21"/>
        <v> </v>
      </c>
      <c r="AR31" s="37">
        <f t="shared" si="22"/>
        <v>0</v>
      </c>
      <c r="AS31" s="37">
        <f t="shared" si="23"/>
      </c>
      <c r="AT31" s="37">
        <f t="shared" si="24"/>
      </c>
      <c r="AU31" s="37">
        <f t="shared" si="25"/>
        <v>0</v>
      </c>
      <c r="AV31" s="37">
        <f t="shared" si="26"/>
        <v>0</v>
      </c>
      <c r="AW31" s="37">
        <f t="shared" si="27"/>
        <v>0</v>
      </c>
      <c r="AX31" s="37">
        <f t="shared" si="30"/>
        <v>0</v>
      </c>
      <c r="AY31" s="64">
        <f t="shared" si="28"/>
        <v>0</v>
      </c>
      <c r="AZ31" s="37" t="str">
        <f t="shared" si="29"/>
        <v>新</v>
      </c>
      <c r="BA31" s="37">
        <f>VLOOKUP(AP31,'入力'!$B$151:$C$162,2,FALSE)</f>
      </c>
      <c r="BF31" s="109"/>
    </row>
    <row r="32" spans="2:58" ht="16.5" customHeight="1">
      <c r="B32" s="37">
        <v>9</v>
      </c>
      <c r="C32" s="102"/>
      <c r="D32" s="37">
        <f t="shared" si="16"/>
        <v>0</v>
      </c>
      <c r="E32" s="103"/>
      <c r="F32" s="37">
        <f>VLOOKUP(C32,'入力'!$B$13:$E$148,2,FALSE)</f>
      </c>
      <c r="G32" s="102"/>
      <c r="H32" s="37">
        <f>VLOOKUP(G32,'入力'!$B$13:$E$148,2,FALSE)</f>
      </c>
      <c r="I32" s="37">
        <f>VLOOKUP(G32,'入力'!$B$13:$E$148,3,FALSE)</f>
      </c>
      <c r="J32" s="102"/>
      <c r="K32" s="37">
        <f>VLOOKUP(J32,'入力'!$B$13:$E$148,2,FALSE)</f>
      </c>
      <c r="L32" s="37">
        <f>VLOOKUP(J32,'入力'!$B$13:$E$148,3,FALSE)</f>
      </c>
      <c r="M32" s="102"/>
      <c r="N32" s="37">
        <f>VLOOKUP(M32,'入力'!$B$13:$E$148,2,FALSE)</f>
      </c>
      <c r="O32" s="37">
        <f>VLOOKUP(M32,'入力'!$B$13:$E$148,3,FALSE)</f>
      </c>
      <c r="P32" s="102"/>
      <c r="Q32" s="37">
        <f>VLOOKUP(P32,'入力'!$B$13:$E$148,2,FALSE)</f>
      </c>
      <c r="R32" s="37">
        <f>VLOOKUP(P32,'入力'!$B$13:$E$148,3,FALSE)</f>
      </c>
      <c r="S32" s="37">
        <f>VLOOKUP(C32,'入力'!$B$13:$E$148,4,FALSE)</f>
      </c>
      <c r="T32" s="65"/>
      <c r="X32" s="65"/>
      <c r="Y32" s="65"/>
      <c r="Z32" s="65"/>
      <c r="AB32" s="33"/>
      <c r="AC32" s="37">
        <v>9</v>
      </c>
      <c r="AD32" s="100"/>
      <c r="AE32" s="100"/>
      <c r="AF32" s="21" t="str">
        <f t="shared" si="17"/>
        <v>0</v>
      </c>
      <c r="AG32" s="21"/>
      <c r="AH32" s="21">
        <f t="shared" si="18"/>
        <v>0</v>
      </c>
      <c r="AI32" s="21"/>
      <c r="AJ32" s="21" t="b">
        <f t="shared" si="19"/>
        <v>0</v>
      </c>
      <c r="AK32" s="37">
        <f t="shared" si="15"/>
        <v>9999</v>
      </c>
      <c r="AN32" s="111"/>
      <c r="AP32" s="37" t="str">
        <f t="shared" si="20"/>
        <v> </v>
      </c>
      <c r="AQ32" s="37" t="str">
        <f t="shared" si="21"/>
        <v> </v>
      </c>
      <c r="AR32" s="37">
        <f t="shared" si="22"/>
        <v>0</v>
      </c>
      <c r="AS32" s="37">
        <f t="shared" si="23"/>
      </c>
      <c r="AT32" s="37">
        <f t="shared" si="24"/>
      </c>
      <c r="AU32" s="37">
        <f t="shared" si="25"/>
        <v>0</v>
      </c>
      <c r="AV32" s="37">
        <f t="shared" si="26"/>
        <v>0</v>
      </c>
      <c r="AW32" s="37">
        <f t="shared" si="27"/>
        <v>0</v>
      </c>
      <c r="AX32" s="37">
        <f t="shared" si="30"/>
        <v>0</v>
      </c>
      <c r="AY32" s="64">
        <f t="shared" si="28"/>
        <v>0</v>
      </c>
      <c r="AZ32" s="37" t="str">
        <f t="shared" si="29"/>
        <v>新</v>
      </c>
      <c r="BA32" s="37">
        <f>VLOOKUP(AP32,'入力'!$B$151:$C$162,2,FALSE)</f>
      </c>
      <c r="BF32" s="109"/>
    </row>
    <row r="33" spans="20:58" ht="16.5" customHeight="1">
      <c r="T33" s="65"/>
      <c r="X33" s="65"/>
      <c r="Y33" s="65"/>
      <c r="Z33" s="65"/>
      <c r="AB33" s="33"/>
      <c r="AF33" s="21"/>
      <c r="AG33" s="21"/>
      <c r="AH33" s="21"/>
      <c r="AI33" s="21"/>
      <c r="AJ33" s="21"/>
      <c r="AN33" s="111"/>
      <c r="AZ33" s="37" t="str">
        <f>IF(AL33&lt;AL$7,"新",IF(AL33=AL$7,"タイ"," "))</f>
        <v>タイ</v>
      </c>
      <c r="BF33" s="109"/>
    </row>
    <row r="34" spans="1:58" ht="16.5" customHeight="1">
      <c r="A34" s="65"/>
      <c r="G34" s="65" t="s">
        <v>120</v>
      </c>
      <c r="H34" s="65"/>
      <c r="I34" s="65"/>
      <c r="J34" s="65"/>
      <c r="K34" s="65"/>
      <c r="L34" s="65"/>
      <c r="M34" s="65"/>
      <c r="N34" s="65"/>
      <c r="O34" s="65"/>
      <c r="P34" s="65"/>
      <c r="Q34" s="65"/>
      <c r="R34" s="65"/>
      <c r="S34" s="65"/>
      <c r="T34" s="65"/>
      <c r="U34" s="65"/>
      <c r="V34" s="65"/>
      <c r="W34" s="65"/>
      <c r="X34" s="65"/>
      <c r="Y34" s="65"/>
      <c r="Z34" s="65"/>
      <c r="AA34" s="65"/>
      <c r="AB34" s="35"/>
      <c r="AC34" s="65"/>
      <c r="AD34" s="65"/>
      <c r="AE34" s="65"/>
      <c r="AF34" s="65"/>
      <c r="AG34" s="65"/>
      <c r="AH34" s="65"/>
      <c r="AI34" s="65"/>
      <c r="AJ34" s="65"/>
      <c r="AK34" s="65"/>
      <c r="AL34" s="65"/>
      <c r="AM34" s="65"/>
      <c r="AN34" s="107"/>
      <c r="AO34" s="108"/>
      <c r="AP34" s="108"/>
      <c r="AQ34" s="108"/>
      <c r="AR34" s="108"/>
      <c r="AS34" s="108"/>
      <c r="AT34" s="108"/>
      <c r="AU34" s="108"/>
      <c r="AV34" s="108"/>
      <c r="AW34" s="108"/>
      <c r="AX34" s="108"/>
      <c r="AY34" s="108"/>
      <c r="AZ34" s="108"/>
      <c r="BA34" s="108"/>
      <c r="BB34" s="108"/>
      <c r="BC34" s="108"/>
      <c r="BD34" s="108"/>
      <c r="BE34" s="108"/>
      <c r="BF34" s="108"/>
    </row>
    <row r="35" spans="20:40" ht="16.5" customHeight="1">
      <c r="T35" s="113"/>
      <c r="U35" s="113"/>
      <c r="V35" s="113"/>
      <c r="W35" s="113"/>
      <c r="Y35" s="113"/>
      <c r="Z35" s="113"/>
      <c r="AB35" s="33"/>
      <c r="AN35" s="33"/>
    </row>
    <row r="36" spans="20:26" ht="16.5" customHeight="1">
      <c r="T36" s="113"/>
      <c r="U36" s="113"/>
      <c r="V36" s="113"/>
      <c r="W36" s="113"/>
      <c r="X36" s="113"/>
      <c r="Y36" s="113"/>
      <c r="Z36" s="113"/>
    </row>
    <row r="37" spans="22:30" ht="16.5" customHeight="1">
      <c r="V37" s="113"/>
      <c r="W37" s="113"/>
      <c r="Y37" s="113"/>
      <c r="Z37" s="113"/>
      <c r="AD37" s="100">
        <v>326</v>
      </c>
    </row>
    <row r="38" ht="16.5" customHeight="1">
      <c r="AD38" s="100">
        <v>106</v>
      </c>
    </row>
    <row r="39" spans="1:30" ht="16.5" customHeight="1">
      <c r="A39" s="114"/>
      <c r="AD39" s="100">
        <v>211</v>
      </c>
    </row>
    <row r="40" ht="16.5" customHeight="1">
      <c r="AD40" s="100">
        <v>307</v>
      </c>
    </row>
    <row r="41" ht="16.5" customHeight="1">
      <c r="AD41" s="100">
        <v>508</v>
      </c>
    </row>
    <row r="42" spans="40:58" ht="16.5" customHeight="1">
      <c r="AN42" s="65"/>
      <c r="AO42" s="65"/>
      <c r="AP42" s="65"/>
      <c r="AQ42" s="65"/>
      <c r="AR42" s="65"/>
      <c r="AS42" s="65"/>
      <c r="AT42" s="65"/>
      <c r="AU42" s="65"/>
      <c r="AV42" s="65"/>
      <c r="AW42" s="65"/>
      <c r="AX42" s="65"/>
      <c r="AY42" s="65"/>
      <c r="AZ42" s="65"/>
      <c r="BA42" s="65"/>
      <c r="BB42" s="65"/>
      <c r="BC42" s="65"/>
      <c r="BD42" s="65"/>
      <c r="BE42" s="65"/>
      <c r="BF42" s="65"/>
    </row>
    <row r="43" ht="16.5" customHeight="1">
      <c r="E43" s="37"/>
    </row>
    <row r="44" ht="16.5" customHeight="1">
      <c r="E44" s="37"/>
    </row>
    <row r="45" ht="16.5" customHeight="1">
      <c r="E45" s="37"/>
    </row>
    <row r="46" ht="16.5" customHeight="1">
      <c r="E46" s="37"/>
    </row>
    <row r="47" spans="1:52" ht="16.5" customHeight="1">
      <c r="A47" s="125" t="s">
        <v>157</v>
      </c>
      <c r="E47" s="37"/>
      <c r="AN47" s="125" t="s">
        <v>40</v>
      </c>
      <c r="AO47" s="37" t="s">
        <v>153</v>
      </c>
      <c r="AQ47" s="37" t="s">
        <v>109</v>
      </c>
      <c r="AR47" s="21"/>
      <c r="AS47" s="37" t="s">
        <v>158</v>
      </c>
      <c r="AY47" s="63"/>
      <c r="AZ47" s="105"/>
    </row>
    <row r="48" spans="1:56" ht="16.5" customHeight="1">
      <c r="A48" s="126"/>
      <c r="E48" s="37"/>
      <c r="AN48" s="126"/>
      <c r="AR48" s="105"/>
      <c r="AS48" s="123">
        <v>38816.61221238426</v>
      </c>
      <c r="AT48" s="105"/>
      <c r="AU48" s="105"/>
      <c r="AV48" s="105"/>
      <c r="AW48" s="105"/>
      <c r="AX48" s="105"/>
      <c r="AZ48" s="113"/>
      <c r="BC48" s="113"/>
      <c r="BD48" s="113"/>
    </row>
    <row r="49" spans="1:57" ht="16.5" customHeight="1">
      <c r="A49" s="126"/>
      <c r="E49" s="37"/>
      <c r="AN49" s="126"/>
      <c r="AR49" s="21"/>
      <c r="AS49" s="37" t="s">
        <v>59</v>
      </c>
      <c r="AT49" s="117"/>
      <c r="AU49" s="117"/>
      <c r="AV49" s="117"/>
      <c r="AW49" s="117"/>
      <c r="AX49" s="117"/>
      <c r="BA49" s="37" t="s">
        <v>89</v>
      </c>
      <c r="BD49" s="113"/>
      <c r="BE49" s="37" t="s">
        <v>89</v>
      </c>
    </row>
    <row r="50" spans="1:57" ht="16.5" customHeight="1">
      <c r="A50" s="126"/>
      <c r="E50" s="37"/>
      <c r="AN50" s="126"/>
      <c r="AP50" s="37">
        <v>1</v>
      </c>
      <c r="AQ50" s="37" t="s">
        <v>90</v>
      </c>
      <c r="AR50" s="37">
        <v>208</v>
      </c>
      <c r="AS50" s="37" t="s">
        <v>193</v>
      </c>
      <c r="AT50" s="37" t="s">
        <v>70</v>
      </c>
      <c r="AU50" s="37" t="s">
        <v>68</v>
      </c>
      <c r="AV50" s="37" t="s">
        <v>72</v>
      </c>
      <c r="AW50" s="37" t="s">
        <v>69</v>
      </c>
      <c r="AX50" s="37" t="s">
        <v>67</v>
      </c>
      <c r="AY50" s="63">
        <v>461</v>
      </c>
      <c r="AZ50" s="37" t="s">
        <v>90</v>
      </c>
      <c r="BA50" s="37">
        <v>7</v>
      </c>
      <c r="BD50" s="37" t="s">
        <v>78</v>
      </c>
      <c r="BE50" s="118">
        <v>5</v>
      </c>
    </row>
    <row r="51" spans="1:57" ht="16.5" customHeight="1">
      <c r="A51" s="126"/>
      <c r="E51" s="37"/>
      <c r="AN51" s="126"/>
      <c r="AP51" s="37">
        <v>2</v>
      </c>
      <c r="AQ51" s="37" t="s">
        <v>90</v>
      </c>
      <c r="AR51" s="37">
        <v>319</v>
      </c>
      <c r="AS51" s="37" t="s">
        <v>86</v>
      </c>
      <c r="AT51" s="37" t="s">
        <v>224</v>
      </c>
      <c r="AU51" s="37" t="s">
        <v>242</v>
      </c>
      <c r="AV51" s="37" t="s">
        <v>79</v>
      </c>
      <c r="AW51" s="37" t="s">
        <v>244</v>
      </c>
      <c r="AX51" s="37" t="s">
        <v>78</v>
      </c>
      <c r="AY51" s="63">
        <v>491</v>
      </c>
      <c r="AZ51" s="37" t="s">
        <v>90</v>
      </c>
      <c r="BA51" s="37">
        <v>5</v>
      </c>
      <c r="BD51" s="37" t="s">
        <v>67</v>
      </c>
      <c r="BE51" s="118">
        <v>7</v>
      </c>
    </row>
    <row r="52" spans="1:57" ht="16.5" customHeight="1">
      <c r="A52" s="126"/>
      <c r="E52" s="37"/>
      <c r="AN52" s="126"/>
      <c r="AP52" s="37">
        <v>3</v>
      </c>
      <c r="AQ52" s="37" t="s">
        <v>90</v>
      </c>
      <c r="AR52" s="37">
        <v>112</v>
      </c>
      <c r="AS52" s="37" t="s">
        <v>159</v>
      </c>
      <c r="AT52" s="37" t="s">
        <v>231</v>
      </c>
      <c r="AU52" s="37" t="s">
        <v>228</v>
      </c>
      <c r="AV52" s="37" t="s">
        <v>229</v>
      </c>
      <c r="AW52" s="37" t="s">
        <v>245</v>
      </c>
      <c r="AX52" s="37" t="s">
        <v>61</v>
      </c>
      <c r="AY52" s="63">
        <v>499</v>
      </c>
      <c r="AZ52" s="37" t="s">
        <v>90</v>
      </c>
      <c r="BA52" s="37">
        <v>4</v>
      </c>
      <c r="BD52" s="37" t="s">
        <v>61</v>
      </c>
      <c r="BE52" s="118">
        <v>4</v>
      </c>
    </row>
    <row r="53" spans="1:57" ht="16.5" customHeight="1">
      <c r="A53" s="126"/>
      <c r="E53" s="37"/>
      <c r="AN53" s="126"/>
      <c r="AY53" s="63"/>
      <c r="BE53" s="118"/>
    </row>
    <row r="54" spans="1:40" ht="16.5" customHeight="1">
      <c r="A54" s="126"/>
      <c r="E54" s="37"/>
      <c r="AN54" s="126"/>
    </row>
    <row r="55" spans="1:52" ht="16.5" customHeight="1">
      <c r="A55" s="126"/>
      <c r="E55" s="37"/>
      <c r="AN55" s="126"/>
      <c r="AO55" s="37" t="s">
        <v>155</v>
      </c>
      <c r="AQ55" s="37" t="s">
        <v>109</v>
      </c>
      <c r="AR55" s="21"/>
      <c r="AS55" s="37" t="s">
        <v>160</v>
      </c>
      <c r="AY55" s="64"/>
      <c r="AZ55" s="105"/>
    </row>
    <row r="56" spans="1:56" ht="16.5" customHeight="1">
      <c r="A56" s="126"/>
      <c r="E56" s="37"/>
      <c r="AN56" s="126"/>
      <c r="AR56" s="105"/>
      <c r="AS56" s="123">
        <v>38816.63759456018</v>
      </c>
      <c r="AT56" s="105"/>
      <c r="AU56" s="105"/>
      <c r="AV56" s="105"/>
      <c r="AW56" s="105"/>
      <c r="AX56" s="105"/>
      <c r="AZ56" s="113"/>
      <c r="BC56" s="113"/>
      <c r="BD56" s="113"/>
    </row>
    <row r="57" spans="1:57" ht="16.5" customHeight="1">
      <c r="A57" s="126"/>
      <c r="E57" s="37"/>
      <c r="AN57" s="126"/>
      <c r="AR57" s="21"/>
      <c r="AS57" s="117"/>
      <c r="AT57" s="117"/>
      <c r="AU57" s="117"/>
      <c r="AV57" s="117"/>
      <c r="AW57" s="117"/>
      <c r="AX57" s="117"/>
      <c r="BA57" s="37" t="s">
        <v>89</v>
      </c>
      <c r="BD57" s="113"/>
      <c r="BE57" s="37" t="s">
        <v>89</v>
      </c>
    </row>
    <row r="58" spans="1:57" ht="16.5" customHeight="1">
      <c r="A58" s="126"/>
      <c r="E58" s="37"/>
      <c r="AN58" s="126"/>
      <c r="AP58" s="37">
        <v>1</v>
      </c>
      <c r="AQ58" s="37" t="s">
        <v>90</v>
      </c>
      <c r="AR58" s="37">
        <v>211</v>
      </c>
      <c r="AS58" s="37" t="s">
        <v>193</v>
      </c>
      <c r="AT58" s="37" t="s">
        <v>71</v>
      </c>
      <c r="AU58" s="37" t="s">
        <v>70</v>
      </c>
      <c r="AV58" s="37" t="s">
        <v>68</v>
      </c>
      <c r="AW58" s="37" t="s">
        <v>72</v>
      </c>
      <c r="AX58" s="37" t="s">
        <v>67</v>
      </c>
      <c r="AY58" s="64">
        <v>3459</v>
      </c>
      <c r="AZ58" s="37" t="s">
        <v>90</v>
      </c>
      <c r="BA58" s="37">
        <v>7</v>
      </c>
      <c r="BD58" s="37" t="s">
        <v>78</v>
      </c>
      <c r="BE58" s="118">
        <v>5</v>
      </c>
    </row>
    <row r="59" spans="1:57" ht="16.5" customHeight="1">
      <c r="A59" s="126"/>
      <c r="E59" s="37"/>
      <c r="AN59" s="126"/>
      <c r="AP59" s="37">
        <v>2</v>
      </c>
      <c r="AQ59" s="37" t="s">
        <v>90</v>
      </c>
      <c r="AR59" s="37">
        <v>319</v>
      </c>
      <c r="AS59" s="37" t="s">
        <v>86</v>
      </c>
      <c r="AT59" s="37" t="s">
        <v>227</v>
      </c>
      <c r="AU59" s="37" t="s">
        <v>226</v>
      </c>
      <c r="AV59" s="37" t="s">
        <v>82</v>
      </c>
      <c r="AW59" s="37" t="s">
        <v>244</v>
      </c>
      <c r="AX59" s="37" t="s">
        <v>78</v>
      </c>
      <c r="AY59" s="64">
        <v>3543</v>
      </c>
      <c r="AZ59" s="37" t="s">
        <v>90</v>
      </c>
      <c r="BA59" s="37">
        <v>5</v>
      </c>
      <c r="BD59" s="37" t="s">
        <v>67</v>
      </c>
      <c r="BE59" s="118">
        <v>7</v>
      </c>
    </row>
    <row r="60" spans="1:57" ht="16.5" customHeight="1">
      <c r="A60" s="126"/>
      <c r="E60" s="37"/>
      <c r="AN60" s="126"/>
      <c r="AP60" s="37">
        <v>3</v>
      </c>
      <c r="AQ60" s="37" t="s">
        <v>90</v>
      </c>
      <c r="AR60" s="37">
        <v>113</v>
      </c>
      <c r="AS60" s="37" t="s">
        <v>159</v>
      </c>
      <c r="AT60" s="37" t="s">
        <v>225</v>
      </c>
      <c r="AU60" s="37" t="s">
        <v>229</v>
      </c>
      <c r="AV60" s="37" t="s">
        <v>231</v>
      </c>
      <c r="AW60" s="37" t="s">
        <v>228</v>
      </c>
      <c r="AX60" s="37" t="s">
        <v>61</v>
      </c>
      <c r="AY60" s="64">
        <v>3580</v>
      </c>
      <c r="AZ60" s="37" t="s">
        <v>90</v>
      </c>
      <c r="BA60" s="37">
        <v>4</v>
      </c>
      <c r="BD60" s="37" t="s">
        <v>61</v>
      </c>
      <c r="BE60" s="118">
        <v>4</v>
      </c>
    </row>
    <row r="61" spans="1:40" ht="16.5" customHeight="1">
      <c r="A61" s="126"/>
      <c r="E61" s="37"/>
      <c r="AN61" s="126"/>
    </row>
    <row r="62" spans="1:40" ht="16.5" customHeight="1">
      <c r="A62" s="126"/>
      <c r="E62" s="37"/>
      <c r="AN62" s="126"/>
    </row>
    <row r="63" spans="1:40" ht="16.5" customHeight="1">
      <c r="A63" s="126"/>
      <c r="E63" s="37"/>
      <c r="AN63" s="126"/>
    </row>
    <row r="64" spans="1:40" ht="16.5" customHeight="1">
      <c r="A64" s="126"/>
      <c r="E64" s="37"/>
      <c r="AN64" s="126"/>
    </row>
    <row r="65" spans="1:40" ht="16.5" customHeight="1">
      <c r="A65" s="126"/>
      <c r="E65" s="37"/>
      <c r="AN65" s="126"/>
    </row>
    <row r="66" spans="1:40" ht="16.5" customHeight="1">
      <c r="A66" s="126"/>
      <c r="AN66" s="126"/>
    </row>
    <row r="67" ht="16.5" customHeight="1"/>
    <row r="68" spans="1:12" ht="16.5" customHeight="1">
      <c r="A68" s="114" t="s">
        <v>161</v>
      </c>
      <c r="C68" s="109"/>
      <c r="D68" s="109"/>
      <c r="E68" s="127"/>
      <c r="F68" s="109"/>
      <c r="G68" s="109"/>
      <c r="H68" s="109"/>
      <c r="I68" s="109"/>
      <c r="J68" s="109"/>
      <c r="K68" s="109"/>
      <c r="L68" s="109"/>
    </row>
    <row r="69" spans="3:57" ht="16.5" customHeight="1">
      <c r="C69" s="109"/>
      <c r="F69" s="114" t="s">
        <v>153</v>
      </c>
      <c r="L69" s="109"/>
      <c r="AY69" s="64"/>
      <c r="BE69" s="118"/>
    </row>
    <row r="70" spans="3:57" ht="17.25">
      <c r="C70" s="109"/>
      <c r="L70" s="109"/>
      <c r="AY70" s="64"/>
      <c r="BE70" s="118"/>
    </row>
    <row r="71" spans="3:57" ht="17.25">
      <c r="C71" s="109"/>
      <c r="D71" s="136" t="s">
        <v>109</v>
      </c>
      <c r="E71" s="140"/>
      <c r="F71" s="52" t="s">
        <v>158</v>
      </c>
      <c r="G71" s="136"/>
      <c r="H71" s="136"/>
      <c r="I71" s="136"/>
      <c r="L71" s="109"/>
      <c r="AY71" s="64"/>
      <c r="BE71" s="118"/>
    </row>
    <row r="72" spans="3:51" ht="17.25">
      <c r="C72" s="109"/>
      <c r="L72" s="109"/>
      <c r="AY72" s="64"/>
    </row>
    <row r="73" spans="3:51" ht="17.25">
      <c r="C73" s="109"/>
      <c r="E73" s="119">
        <v>2</v>
      </c>
      <c r="F73" s="114" t="s">
        <v>86</v>
      </c>
      <c r="L73" s="109"/>
      <c r="AY73" s="64"/>
    </row>
    <row r="74" spans="3:51" ht="17.25">
      <c r="C74" s="109"/>
      <c r="F74" s="102">
        <v>130</v>
      </c>
      <c r="G74" s="102"/>
      <c r="H74" s="37" t="str">
        <f>VLOOKUP(F74,'入力'!$B$13:$E$148,2,FALSE)</f>
        <v>名倉　純夫</v>
      </c>
      <c r="I74" s="37">
        <f>VLOOKUP(F74,'入力'!$B$13:$E$148,3,FALSE)</f>
        <v>29</v>
      </c>
      <c r="L74" s="109"/>
      <c r="AY74" s="64"/>
    </row>
    <row r="75" spans="3:12" ht="17.25">
      <c r="C75" s="109"/>
      <c r="F75" s="102">
        <v>134</v>
      </c>
      <c r="G75" s="102"/>
      <c r="H75" s="37" t="str">
        <f>VLOOKUP(F75,'入力'!$B$13:$E$148,2,FALSE)</f>
        <v>西　正紀</v>
      </c>
      <c r="I75" s="37">
        <f>VLOOKUP(F75,'入力'!$B$13:$E$148,3,FALSE)</f>
        <v>25</v>
      </c>
      <c r="L75" s="109"/>
    </row>
    <row r="76" spans="3:12" ht="17.25">
      <c r="C76" s="109"/>
      <c r="F76" s="102">
        <v>135</v>
      </c>
      <c r="G76" s="102"/>
      <c r="H76" s="37" t="str">
        <f>VLOOKUP(F76,'入力'!$B$13:$E$148,2,FALSE)</f>
        <v>辻田　剛史</v>
      </c>
      <c r="I76" s="37">
        <f>VLOOKUP(F76,'入力'!$B$13:$E$148,3,FALSE)</f>
        <v>21</v>
      </c>
      <c r="L76" s="109"/>
    </row>
    <row r="77" spans="3:12" ht="17.25">
      <c r="C77" s="109"/>
      <c r="F77" s="102">
        <v>136</v>
      </c>
      <c r="G77" s="102"/>
      <c r="H77" s="37" t="str">
        <f>VLOOKUP(F77,'入力'!$B$13:$E$148,2,FALSE)</f>
        <v>玉田　竜也</v>
      </c>
      <c r="I77" s="37">
        <f>VLOOKUP(F77,'入力'!$B$13:$E$148,3,FALSE)</f>
        <v>20</v>
      </c>
      <c r="L77" s="109"/>
    </row>
    <row r="78" spans="3:12" ht="17.25">
      <c r="C78" s="109"/>
      <c r="F78" s="102">
        <v>137</v>
      </c>
      <c r="G78" s="102"/>
      <c r="H78" s="37" t="str">
        <f>VLOOKUP(F78,'入力'!$B$13:$E$148,2,FALSE)</f>
        <v>鷲塚　利幸</v>
      </c>
      <c r="I78" s="37">
        <f>VLOOKUP(F78,'入力'!$B$13:$E$148,3,FALSE)</f>
        <v>19</v>
      </c>
      <c r="L78" s="109"/>
    </row>
    <row r="79" spans="3:12" ht="17.25">
      <c r="C79" s="109"/>
      <c r="F79" s="102"/>
      <c r="G79" s="102"/>
      <c r="H79" s="37">
        <f>VLOOKUP(F79,'入力'!$B$13:$E$148,2,FALSE)</f>
      </c>
      <c r="I79" s="37">
        <f>VLOOKUP(F79,'入力'!$B$13:$E$148,3,FALSE)</f>
      </c>
      <c r="L79" s="109"/>
    </row>
    <row r="80" spans="3:12" ht="17.25">
      <c r="C80" s="109"/>
      <c r="H80" s="65" t="s">
        <v>114</v>
      </c>
      <c r="L80" s="109"/>
    </row>
    <row r="81" spans="3:12" ht="17.25">
      <c r="C81" s="109"/>
      <c r="L81" s="109"/>
    </row>
    <row r="82" spans="3:12" ht="17.25">
      <c r="C82" s="109"/>
      <c r="E82" s="119">
        <v>3</v>
      </c>
      <c r="F82" s="114" t="s">
        <v>190</v>
      </c>
      <c r="L82" s="109"/>
    </row>
    <row r="83" spans="3:12" ht="17.25">
      <c r="C83" s="109"/>
      <c r="F83" s="102">
        <v>205</v>
      </c>
      <c r="G83" s="102"/>
      <c r="H83" s="37" t="str">
        <f>VLOOKUP(F83,'入力'!$B$13:$E$148,2,FALSE)</f>
        <v>米田　英史</v>
      </c>
      <c r="I83" s="37">
        <f>VLOOKUP(F83,'入力'!$B$13:$E$148,3,FALSE)</f>
        <v>33</v>
      </c>
      <c r="L83" s="109"/>
    </row>
    <row r="84" spans="3:12" ht="17.25">
      <c r="C84" s="109"/>
      <c r="F84" s="102">
        <v>206</v>
      </c>
      <c r="G84" s="102"/>
      <c r="H84" s="37" t="str">
        <f>VLOOKUP(F84,'入力'!$B$13:$E$148,2,FALSE)</f>
        <v>徳田　勝大</v>
      </c>
      <c r="I84" s="37">
        <f>VLOOKUP(F84,'入力'!$B$13:$E$148,3,FALSE)</f>
        <v>33</v>
      </c>
      <c r="L84" s="109"/>
    </row>
    <row r="85" spans="3:12" ht="17.25">
      <c r="C85" s="109"/>
      <c r="F85" s="102">
        <v>209</v>
      </c>
      <c r="G85" s="102"/>
      <c r="H85" s="37" t="str">
        <f>VLOOKUP(F85,'入力'!$B$13:$E$148,2,FALSE)</f>
        <v>三田村 宇泰</v>
      </c>
      <c r="I85" s="37">
        <f>VLOOKUP(F85,'入力'!$B$13:$E$148,3,FALSE)</f>
        <v>27</v>
      </c>
      <c r="L85" s="109"/>
    </row>
    <row r="86" spans="3:12" ht="17.25">
      <c r="C86" s="109"/>
      <c r="F86" s="102">
        <v>210</v>
      </c>
      <c r="G86" s="102"/>
      <c r="H86" s="37" t="str">
        <f>VLOOKUP(F86,'入力'!$B$13:$E$148,2,FALSE)</f>
        <v>坂井  信仁</v>
      </c>
      <c r="I86" s="37">
        <f>VLOOKUP(F86,'入力'!$B$13:$E$148,3,FALSE)</f>
        <v>26</v>
      </c>
      <c r="L86" s="109"/>
    </row>
    <row r="87" spans="3:12" ht="17.25">
      <c r="C87" s="109"/>
      <c r="F87" s="102">
        <v>217</v>
      </c>
      <c r="G87" s="102"/>
      <c r="H87" s="37" t="str">
        <f>VLOOKUP(F87,'入力'!$B$13:$E$148,2,FALSE)</f>
        <v>小瀧　智久</v>
      </c>
      <c r="I87" s="37">
        <f>VLOOKUP(F87,'入力'!$B$13:$E$148,3,FALSE)</f>
        <v>29</v>
      </c>
      <c r="L87" s="109"/>
    </row>
    <row r="88" spans="3:12" ht="17.25">
      <c r="C88" s="109"/>
      <c r="F88" s="102">
        <v>218</v>
      </c>
      <c r="G88" s="102"/>
      <c r="H88" s="37" t="str">
        <f>VLOOKUP(F88,'入力'!$B$13:$E$148,2,FALSE)</f>
        <v>山本　哲也</v>
      </c>
      <c r="I88" s="37">
        <f>VLOOKUP(F88,'入力'!$B$13:$E$148,3,FALSE)</f>
        <v>28</v>
      </c>
      <c r="L88" s="109"/>
    </row>
    <row r="89" spans="3:12" ht="17.25">
      <c r="C89" s="109"/>
      <c r="H89" s="65" t="s">
        <v>114</v>
      </c>
      <c r="L89" s="109"/>
    </row>
    <row r="90" spans="3:12" ht="17.25">
      <c r="C90" s="109"/>
      <c r="L90" s="109"/>
    </row>
    <row r="91" spans="3:12" ht="17.25">
      <c r="C91" s="109"/>
      <c r="E91" s="119">
        <v>4</v>
      </c>
      <c r="F91" s="114" t="s">
        <v>191</v>
      </c>
      <c r="L91" s="109"/>
    </row>
    <row r="92" spans="3:12" ht="17.25">
      <c r="C92" s="109"/>
      <c r="F92" s="102">
        <v>509</v>
      </c>
      <c r="G92" s="102"/>
      <c r="H92" s="37" t="str">
        <f>VLOOKUP(F92,'入力'!$B$13:$E$148,2,FALSE)</f>
        <v>間吾　則裕</v>
      </c>
      <c r="I92" s="37">
        <f>VLOOKUP(F92,'入力'!$B$13:$E$148,3,FALSE)</f>
        <v>24</v>
      </c>
      <c r="L92" s="109"/>
    </row>
    <row r="93" spans="3:12" ht="17.25">
      <c r="C93" s="109"/>
      <c r="F93" s="102">
        <v>510</v>
      </c>
      <c r="G93" s="102"/>
      <c r="H93" s="37" t="str">
        <f>VLOOKUP(F93,'入力'!$B$13:$E$148,2,FALSE)</f>
        <v>阪東　弘司</v>
      </c>
      <c r="I93" s="37">
        <f>VLOOKUP(F93,'入力'!$B$13:$E$148,3,FALSE)</f>
        <v>33</v>
      </c>
      <c r="L93" s="109"/>
    </row>
    <row r="94" spans="3:12" ht="17.25">
      <c r="C94" s="109"/>
      <c r="F94" s="102">
        <v>511</v>
      </c>
      <c r="G94" s="102"/>
      <c r="H94" s="37" t="str">
        <f>VLOOKUP(F94,'入力'!$B$13:$E$148,2,FALSE)</f>
        <v>木谷　隆典</v>
      </c>
      <c r="I94" s="37">
        <f>VLOOKUP(F94,'入力'!$B$13:$E$148,3,FALSE)</f>
        <v>41</v>
      </c>
      <c r="L94" s="109"/>
    </row>
    <row r="95" spans="3:12" ht="17.25">
      <c r="C95" s="109"/>
      <c r="F95" s="102">
        <v>515</v>
      </c>
      <c r="G95" s="102"/>
      <c r="H95" s="37" t="str">
        <f>VLOOKUP(F95,'入力'!$B$13:$E$148,2,FALSE)</f>
        <v>原田　実</v>
      </c>
      <c r="I95" s="37">
        <f>VLOOKUP(F95,'入力'!$B$13:$E$148,3,FALSE)</f>
        <v>38</v>
      </c>
      <c r="L95" s="109"/>
    </row>
    <row r="96" spans="3:12" ht="17.25">
      <c r="C96" s="109"/>
      <c r="F96" s="102">
        <v>517</v>
      </c>
      <c r="G96" s="102"/>
      <c r="H96" s="37" t="str">
        <f>VLOOKUP(F96,'入力'!$B$13:$E$148,2,FALSE)</f>
        <v>川崎　淳平</v>
      </c>
      <c r="I96" s="37">
        <f>VLOOKUP(F96,'入力'!$B$13:$E$148,3,FALSE)</f>
        <v>19</v>
      </c>
      <c r="L96" s="109"/>
    </row>
    <row r="97" spans="3:12" ht="17.25">
      <c r="C97" s="109"/>
      <c r="F97" s="102">
        <v>519</v>
      </c>
      <c r="G97" s="102"/>
      <c r="H97" s="37" t="str">
        <f>VLOOKUP(F97,'入力'!$B$13:$E$148,2,FALSE)</f>
        <v>矢野　嘉章</v>
      </c>
      <c r="I97" s="37">
        <f>VLOOKUP(F97,'入力'!$B$13:$E$148,3,FALSE)</f>
        <v>21</v>
      </c>
      <c r="L97" s="109"/>
    </row>
    <row r="98" spans="3:12" ht="17.25">
      <c r="C98" s="109"/>
      <c r="H98" s="65" t="s">
        <v>114</v>
      </c>
      <c r="L98" s="109"/>
    </row>
    <row r="99" spans="3:12" ht="17.25">
      <c r="C99" s="109"/>
      <c r="L99" s="109"/>
    </row>
    <row r="100" spans="3:12" ht="17.25">
      <c r="C100" s="109"/>
      <c r="E100" s="119">
        <v>5</v>
      </c>
      <c r="F100" s="114"/>
      <c r="L100" s="109"/>
    </row>
    <row r="101" spans="3:12" ht="17.25">
      <c r="C101" s="109"/>
      <c r="F101" s="102"/>
      <c r="G101" s="102"/>
      <c r="H101" s="37">
        <f>VLOOKUP(F101,'入力'!$B$13:$E$148,2,FALSE)</f>
      </c>
      <c r="I101" s="37">
        <f>VLOOKUP(F101,'入力'!$B$13:$E$148,3,FALSE)</f>
      </c>
      <c r="L101" s="109"/>
    </row>
    <row r="102" spans="3:12" ht="17.25">
      <c r="C102" s="109"/>
      <c r="F102" s="102"/>
      <c r="G102" s="102"/>
      <c r="H102" s="37">
        <f>VLOOKUP(F102,'入力'!$B$13:$E$148,2,FALSE)</f>
      </c>
      <c r="I102" s="37">
        <f>VLOOKUP(F102,'入力'!$B$13:$E$148,3,FALSE)</f>
      </c>
      <c r="L102" s="109"/>
    </row>
    <row r="103" spans="3:12" ht="17.25">
      <c r="C103" s="109"/>
      <c r="F103" s="102"/>
      <c r="G103" s="102"/>
      <c r="H103" s="37">
        <f>VLOOKUP(F103,'入力'!$B$13:$E$148,2,FALSE)</f>
      </c>
      <c r="I103" s="37">
        <f>VLOOKUP(F103,'入力'!$B$13:$E$148,3,FALSE)</f>
      </c>
      <c r="L103" s="109"/>
    </row>
    <row r="104" spans="3:12" ht="17.25">
      <c r="C104" s="109"/>
      <c r="F104" s="102"/>
      <c r="G104" s="102"/>
      <c r="H104" s="37">
        <f>VLOOKUP(F104,'入力'!$B$13:$E$148,2,FALSE)</f>
      </c>
      <c r="I104" s="37">
        <f>VLOOKUP(F104,'入力'!$B$13:$E$148,3,FALSE)</f>
      </c>
      <c r="L104" s="109"/>
    </row>
    <row r="105" spans="3:12" ht="17.25">
      <c r="C105" s="109"/>
      <c r="F105" s="102"/>
      <c r="G105" s="102"/>
      <c r="H105" s="37">
        <f>VLOOKUP(F105,'入力'!$B$13:$E$148,2,FALSE)</f>
      </c>
      <c r="I105" s="37">
        <f>VLOOKUP(F105,'入力'!$B$13:$E$148,3,FALSE)</f>
      </c>
      <c r="L105" s="109"/>
    </row>
    <row r="106" spans="3:12" ht="17.25">
      <c r="C106" s="109"/>
      <c r="F106" s="102"/>
      <c r="G106" s="102"/>
      <c r="L106" s="109"/>
    </row>
    <row r="107" spans="3:12" ht="17.25">
      <c r="C107" s="109"/>
      <c r="H107" s="65" t="s">
        <v>114</v>
      </c>
      <c r="L107" s="109"/>
    </row>
    <row r="108" spans="3:12" ht="17.25">
      <c r="C108" s="109"/>
      <c r="L108" s="109"/>
    </row>
    <row r="109" spans="3:12" ht="17.25">
      <c r="C109" s="109"/>
      <c r="E109" s="119">
        <v>6</v>
      </c>
      <c r="F109" s="114"/>
      <c r="L109" s="109"/>
    </row>
    <row r="110" spans="3:12" ht="17.25">
      <c r="C110" s="109"/>
      <c r="F110" s="102"/>
      <c r="G110" s="102"/>
      <c r="H110" s="37">
        <f>VLOOKUP(F110,'入力'!$B$13:$E$148,2,FALSE)</f>
      </c>
      <c r="I110" s="37">
        <f>VLOOKUP(F110,'入力'!$B$13:$E$148,3,FALSE)</f>
      </c>
      <c r="L110" s="109"/>
    </row>
    <row r="111" spans="3:12" ht="17.25">
      <c r="C111" s="109"/>
      <c r="F111" s="102"/>
      <c r="G111" s="102"/>
      <c r="H111" s="37">
        <f>VLOOKUP(F111,'入力'!$B$13:$E$148,2,FALSE)</f>
      </c>
      <c r="I111" s="37">
        <f>VLOOKUP(F111,'入力'!$B$13:$E$148,3,FALSE)</f>
      </c>
      <c r="L111" s="109"/>
    </row>
    <row r="112" spans="3:12" ht="17.25">
      <c r="C112" s="109"/>
      <c r="F112" s="102"/>
      <c r="G112" s="102"/>
      <c r="H112" s="37">
        <f>VLOOKUP(F112,'入力'!$B$13:$E$148,2,FALSE)</f>
      </c>
      <c r="I112" s="37">
        <f>VLOOKUP(F112,'入力'!$B$13:$E$148,3,FALSE)</f>
      </c>
      <c r="L112" s="109"/>
    </row>
    <row r="113" spans="3:12" ht="17.25">
      <c r="C113" s="109"/>
      <c r="F113" s="102"/>
      <c r="G113" s="102"/>
      <c r="H113" s="37">
        <f>VLOOKUP(F113,'入力'!$B$13:$E$148,2,FALSE)</f>
      </c>
      <c r="I113" s="37">
        <f>VLOOKUP(F113,'入力'!$B$13:$E$148,3,FALSE)</f>
      </c>
      <c r="L113" s="109"/>
    </row>
    <row r="114" spans="3:12" ht="17.25">
      <c r="C114" s="109"/>
      <c r="F114" s="102"/>
      <c r="G114" s="102"/>
      <c r="H114" s="37">
        <f>VLOOKUP(F114,'入力'!$B$13:$E$148,2,FALSE)</f>
      </c>
      <c r="I114" s="37">
        <f>VLOOKUP(F114,'入力'!$B$13:$E$148,3,FALSE)</f>
      </c>
      <c r="L114" s="109"/>
    </row>
    <row r="115" spans="3:12" ht="17.25">
      <c r="C115" s="109"/>
      <c r="F115" s="102"/>
      <c r="G115" s="102"/>
      <c r="H115" s="37">
        <f>VLOOKUP(F115,'入力'!$B$13:$E$148,2,FALSE)</f>
      </c>
      <c r="I115" s="37">
        <f>VLOOKUP(F115,'入力'!$B$13:$E$148,3,FALSE)</f>
      </c>
      <c r="L115" s="109"/>
    </row>
    <row r="116" spans="3:12" ht="17.25">
      <c r="C116" s="109"/>
      <c r="H116" s="65" t="s">
        <v>114</v>
      </c>
      <c r="L116" s="109"/>
    </row>
    <row r="117" spans="3:12" ht="17.25">
      <c r="C117" s="109"/>
      <c r="L117" s="109"/>
    </row>
    <row r="118" spans="3:12" ht="17.25">
      <c r="C118" s="109"/>
      <c r="D118" s="109"/>
      <c r="E118" s="127"/>
      <c r="F118" s="109"/>
      <c r="G118" s="109"/>
      <c r="H118" s="109"/>
      <c r="I118" s="109"/>
      <c r="J118" s="109"/>
      <c r="K118" s="109"/>
      <c r="L118" s="109"/>
    </row>
    <row r="119" spans="3:12" ht="17.25">
      <c r="C119" s="109"/>
      <c r="F119" s="114" t="s">
        <v>155</v>
      </c>
      <c r="L119" s="109"/>
    </row>
    <row r="120" spans="3:12" ht="17.25">
      <c r="C120" s="109"/>
      <c r="L120" s="109"/>
    </row>
    <row r="121" spans="3:12" ht="17.25">
      <c r="C121" s="109"/>
      <c r="D121" s="136" t="s">
        <v>109</v>
      </c>
      <c r="E121" s="140"/>
      <c r="F121" s="52" t="s">
        <v>160</v>
      </c>
      <c r="G121" s="136"/>
      <c r="H121" s="136"/>
      <c r="I121" s="136"/>
      <c r="J121" s="136"/>
      <c r="K121" s="136"/>
      <c r="L121" s="109"/>
    </row>
    <row r="122" spans="3:12" ht="17.25">
      <c r="C122" s="109"/>
      <c r="L122" s="109"/>
    </row>
    <row r="123" spans="3:12" ht="17.25">
      <c r="C123" s="109"/>
      <c r="E123" s="119">
        <v>2</v>
      </c>
      <c r="F123" s="114" t="s">
        <v>159</v>
      </c>
      <c r="L123" s="109"/>
    </row>
    <row r="124" spans="3:12" ht="17.25">
      <c r="C124" s="109"/>
      <c r="F124" s="102">
        <v>507</v>
      </c>
      <c r="G124" s="102"/>
      <c r="H124" s="37" t="str">
        <f>VLOOKUP(F124,'入力'!$B$13:$E$148,2,FALSE)</f>
        <v>勝平　拓也</v>
      </c>
      <c r="I124" s="37">
        <f>VLOOKUP(F124,'入力'!$B$13:$E$148,3,FALSE)</f>
        <v>22</v>
      </c>
      <c r="L124" s="109"/>
    </row>
    <row r="125" spans="3:12" ht="17.25">
      <c r="C125" s="109"/>
      <c r="F125" s="102">
        <v>509</v>
      </c>
      <c r="G125" s="102"/>
      <c r="H125" s="37" t="str">
        <f>VLOOKUP(F125,'入力'!$B$13:$E$148,2,FALSE)</f>
        <v>間吾　則裕</v>
      </c>
      <c r="I125" s="37">
        <f>VLOOKUP(F125,'入力'!$B$13:$E$148,3,FALSE)</f>
        <v>24</v>
      </c>
      <c r="L125" s="109"/>
    </row>
    <row r="126" spans="3:12" ht="17.25">
      <c r="C126" s="109"/>
      <c r="F126" s="102">
        <v>510</v>
      </c>
      <c r="G126" s="102"/>
      <c r="H126" s="37" t="str">
        <f>VLOOKUP(F126,'入力'!$B$13:$E$148,2,FALSE)</f>
        <v>阪東　弘司</v>
      </c>
      <c r="I126" s="37">
        <f>VLOOKUP(F126,'入力'!$B$13:$E$148,3,FALSE)</f>
        <v>33</v>
      </c>
      <c r="L126" s="109"/>
    </row>
    <row r="127" spans="3:12" ht="17.25">
      <c r="C127" s="109"/>
      <c r="F127" s="102">
        <v>515</v>
      </c>
      <c r="G127" s="102"/>
      <c r="H127" s="37" t="str">
        <f>VLOOKUP(F127,'入力'!$B$13:$E$148,2,FALSE)</f>
        <v>原田　実</v>
      </c>
      <c r="I127" s="37">
        <f>VLOOKUP(F127,'入力'!$B$13:$E$148,3,FALSE)</f>
        <v>38</v>
      </c>
      <c r="L127" s="109"/>
    </row>
    <row r="128" spans="3:12" ht="17.25">
      <c r="C128" s="109"/>
      <c r="F128" s="102">
        <v>517</v>
      </c>
      <c r="G128" s="102"/>
      <c r="H128" s="37" t="str">
        <f>VLOOKUP(F128,'入力'!$B$13:$E$148,2,FALSE)</f>
        <v>川崎　淳平</v>
      </c>
      <c r="I128" s="37">
        <f>VLOOKUP(F128,'入力'!$B$13:$E$148,3,FALSE)</f>
        <v>19</v>
      </c>
      <c r="L128" s="109"/>
    </row>
    <row r="129" spans="3:12" ht="17.25">
      <c r="C129" s="109"/>
      <c r="F129" s="102">
        <v>519</v>
      </c>
      <c r="G129" s="102"/>
      <c r="H129" s="37" t="str">
        <f>VLOOKUP(F129,'入力'!$B$13:$E$148,2,FALSE)</f>
        <v>矢野　嘉章</v>
      </c>
      <c r="I129" s="37">
        <f>VLOOKUP(F129,'入力'!$B$13:$E$148,3,FALSE)</f>
        <v>21</v>
      </c>
      <c r="L129" s="109"/>
    </row>
    <row r="130" spans="3:12" ht="17.25">
      <c r="C130" s="109"/>
      <c r="H130" s="128" t="s">
        <v>162</v>
      </c>
      <c r="L130" s="109"/>
    </row>
    <row r="131" spans="3:12" ht="17.25">
      <c r="C131" s="109"/>
      <c r="L131" s="109"/>
    </row>
    <row r="132" spans="3:12" ht="17.25">
      <c r="C132" s="109"/>
      <c r="E132" s="119">
        <v>3</v>
      </c>
      <c r="F132" s="114" t="s">
        <v>86</v>
      </c>
      <c r="L132" s="109"/>
    </row>
    <row r="133" spans="3:12" ht="17.25">
      <c r="C133" s="109"/>
      <c r="F133" s="102">
        <v>127</v>
      </c>
      <c r="G133" s="102"/>
      <c r="H133" s="37" t="str">
        <f>VLOOKUP(F133,'入力'!$B$13:$E$148,2,FALSE)</f>
        <v>牧野　利幸</v>
      </c>
      <c r="I133" s="37">
        <f>VLOOKUP(F133,'入力'!$B$13:$E$148,3,FALSE)</f>
        <v>44</v>
      </c>
      <c r="L133" s="109"/>
    </row>
    <row r="134" spans="3:12" ht="17.25">
      <c r="C134" s="109"/>
      <c r="F134" s="102">
        <v>130</v>
      </c>
      <c r="G134" s="102"/>
      <c r="H134" s="37" t="str">
        <f>VLOOKUP(F134,'入力'!$B$13:$E$148,2,FALSE)</f>
        <v>名倉　純夫</v>
      </c>
      <c r="I134" s="37">
        <f>VLOOKUP(F134,'入力'!$B$13:$E$148,3,FALSE)</f>
        <v>29</v>
      </c>
      <c r="L134" s="109"/>
    </row>
    <row r="135" spans="3:12" ht="17.25">
      <c r="C135" s="109"/>
      <c r="F135" s="102">
        <v>133</v>
      </c>
      <c r="G135" s="102"/>
      <c r="H135" s="37" t="str">
        <f>VLOOKUP(F135,'入力'!$B$13:$E$148,2,FALSE)</f>
        <v>永延　知也</v>
      </c>
      <c r="I135" s="37">
        <f>VLOOKUP(F135,'入力'!$B$13:$E$148,3,FALSE)</f>
        <v>26</v>
      </c>
      <c r="L135" s="109"/>
    </row>
    <row r="136" spans="3:12" ht="17.25">
      <c r="C136" s="109"/>
      <c r="F136" s="102">
        <v>134</v>
      </c>
      <c r="G136" s="102"/>
      <c r="H136" s="37" t="str">
        <f>VLOOKUP(F136,'入力'!$B$13:$E$148,2,FALSE)</f>
        <v>西　正紀</v>
      </c>
      <c r="I136" s="37">
        <f>VLOOKUP(F136,'入力'!$B$13:$E$148,3,FALSE)</f>
        <v>25</v>
      </c>
      <c r="L136" s="109"/>
    </row>
    <row r="137" spans="3:12" ht="17.25">
      <c r="C137" s="109"/>
      <c r="F137" s="102">
        <v>135</v>
      </c>
      <c r="G137" s="102"/>
      <c r="H137" s="37" t="str">
        <f>VLOOKUP(F137,'入力'!$B$13:$E$148,2,FALSE)</f>
        <v>辻田　剛史</v>
      </c>
      <c r="I137" s="37">
        <f>VLOOKUP(F137,'入力'!$B$13:$E$148,3,FALSE)</f>
        <v>21</v>
      </c>
      <c r="L137" s="109"/>
    </row>
    <row r="138" spans="3:12" ht="17.25">
      <c r="C138" s="109"/>
      <c r="F138" s="102"/>
      <c r="G138" s="102"/>
      <c r="H138" s="37">
        <f>VLOOKUP(F138,'入力'!$B$13:$E$148,2,FALSE)</f>
      </c>
      <c r="I138" s="37">
        <f>VLOOKUP(F138,'入力'!$B$13:$E$148,3,FALSE)</f>
      </c>
      <c r="L138" s="109"/>
    </row>
    <row r="139" spans="3:12" ht="17.25">
      <c r="C139" s="109"/>
      <c r="H139" s="128" t="s">
        <v>162</v>
      </c>
      <c r="L139" s="109"/>
    </row>
    <row r="140" spans="3:12" ht="17.25">
      <c r="C140" s="109"/>
      <c r="L140" s="109"/>
    </row>
    <row r="141" spans="3:12" ht="17.25">
      <c r="C141" s="109"/>
      <c r="E141" s="119">
        <v>4</v>
      </c>
      <c r="F141" s="114" t="s">
        <v>192</v>
      </c>
      <c r="L141" s="109"/>
    </row>
    <row r="142" spans="3:12" ht="17.25">
      <c r="C142" s="109"/>
      <c r="F142" s="102">
        <v>205</v>
      </c>
      <c r="G142" s="102"/>
      <c r="H142" s="37" t="str">
        <f>VLOOKUP(F142,'入力'!$B$13:$E$148,2,FALSE)</f>
        <v>米田　英史</v>
      </c>
      <c r="I142" s="37">
        <f>VLOOKUP(F142,'入力'!$B$13:$E$148,3,FALSE)</f>
        <v>33</v>
      </c>
      <c r="L142" s="109"/>
    </row>
    <row r="143" spans="3:12" ht="17.25">
      <c r="C143" s="109"/>
      <c r="F143" s="102">
        <v>206</v>
      </c>
      <c r="G143" s="102"/>
      <c r="H143" s="37" t="str">
        <f>VLOOKUP(F143,'入力'!$B$13:$E$148,2,FALSE)</f>
        <v>徳田　勝大</v>
      </c>
      <c r="I143" s="37">
        <f>VLOOKUP(F143,'入力'!$B$13:$E$148,3,FALSE)</f>
        <v>33</v>
      </c>
      <c r="L143" s="109"/>
    </row>
    <row r="144" spans="3:12" ht="17.25">
      <c r="C144" s="109"/>
      <c r="F144" s="102">
        <v>209</v>
      </c>
      <c r="G144" s="102"/>
      <c r="H144" s="37" t="str">
        <f>VLOOKUP(F144,'入力'!$B$13:$E$148,2,FALSE)</f>
        <v>三田村 宇泰</v>
      </c>
      <c r="I144" s="37">
        <f>VLOOKUP(F144,'入力'!$B$13:$E$148,3,FALSE)</f>
        <v>27</v>
      </c>
      <c r="L144" s="109"/>
    </row>
    <row r="145" spans="3:12" ht="17.25">
      <c r="C145" s="109"/>
      <c r="F145" s="102">
        <v>210</v>
      </c>
      <c r="G145" s="102"/>
      <c r="H145" s="37" t="str">
        <f>VLOOKUP(F145,'入力'!$B$13:$E$148,2,FALSE)</f>
        <v>坂井  信仁</v>
      </c>
      <c r="I145" s="37">
        <f>VLOOKUP(F145,'入力'!$B$13:$E$148,3,FALSE)</f>
        <v>26</v>
      </c>
      <c r="L145" s="109"/>
    </row>
    <row r="146" spans="3:12" ht="17.25">
      <c r="C146" s="109"/>
      <c r="F146" s="102">
        <v>217</v>
      </c>
      <c r="G146" s="102"/>
      <c r="H146" s="37" t="str">
        <f>VLOOKUP(F146,'入力'!$B$13:$E$148,2,FALSE)</f>
        <v>小瀧　智久</v>
      </c>
      <c r="I146" s="37">
        <f>VLOOKUP(F146,'入力'!$B$13:$E$148,3,FALSE)</f>
        <v>29</v>
      </c>
      <c r="L146" s="109"/>
    </row>
    <row r="147" spans="3:12" ht="17.25">
      <c r="C147" s="109"/>
      <c r="F147" s="102"/>
      <c r="G147" s="102"/>
      <c r="H147" s="37">
        <f>VLOOKUP(F147,'入力'!$B$13:$E$148,2,FALSE)</f>
      </c>
      <c r="I147" s="37">
        <f>VLOOKUP(F147,'入力'!$B$13:$E$148,3,FALSE)</f>
      </c>
      <c r="L147" s="109"/>
    </row>
    <row r="148" spans="3:12" ht="17.25">
      <c r="C148" s="109"/>
      <c r="H148" s="128" t="s">
        <v>162</v>
      </c>
      <c r="L148" s="109"/>
    </row>
    <row r="149" spans="3:12" ht="17.25">
      <c r="C149" s="109"/>
      <c r="L149" s="109"/>
    </row>
    <row r="150" spans="3:12" ht="17.25">
      <c r="C150" s="109"/>
      <c r="E150" s="119">
        <v>5</v>
      </c>
      <c r="F150" s="114"/>
      <c r="L150" s="109"/>
    </row>
    <row r="151" spans="3:12" ht="17.25">
      <c r="C151" s="109"/>
      <c r="F151" s="102"/>
      <c r="G151" s="102"/>
      <c r="H151" s="37">
        <f>VLOOKUP(F151,'入力'!$B$13:$E$148,2,FALSE)</f>
      </c>
      <c r="I151" s="37">
        <f>VLOOKUP(F151,'入力'!$B$13:$E$148,3,FALSE)</f>
      </c>
      <c r="L151" s="109"/>
    </row>
    <row r="152" spans="3:12" ht="17.25">
      <c r="C152" s="109"/>
      <c r="F152" s="102"/>
      <c r="G152" s="102"/>
      <c r="H152" s="37">
        <f>VLOOKUP(F152,'入力'!$B$13:$E$148,2,FALSE)</f>
      </c>
      <c r="I152" s="37">
        <f>VLOOKUP(F152,'入力'!$B$13:$E$148,3,FALSE)</f>
      </c>
      <c r="L152" s="109"/>
    </row>
    <row r="153" spans="3:12" ht="17.25">
      <c r="C153" s="109"/>
      <c r="F153" s="102"/>
      <c r="G153" s="102"/>
      <c r="H153" s="37">
        <f>VLOOKUP(F153,'入力'!$B$13:$E$148,2,FALSE)</f>
      </c>
      <c r="I153" s="37">
        <f>VLOOKUP(F153,'入力'!$B$13:$E$148,3,FALSE)</f>
      </c>
      <c r="L153" s="109"/>
    </row>
    <row r="154" spans="3:12" ht="17.25">
      <c r="C154" s="109"/>
      <c r="F154" s="102"/>
      <c r="G154" s="102"/>
      <c r="H154" s="37">
        <f>VLOOKUP(F154,'入力'!$B$13:$E$148,2,FALSE)</f>
      </c>
      <c r="I154" s="37">
        <f>VLOOKUP(F154,'入力'!$B$13:$E$148,3,FALSE)</f>
      </c>
      <c r="L154" s="109"/>
    </row>
    <row r="155" spans="3:12" ht="17.25">
      <c r="C155" s="109"/>
      <c r="F155" s="102"/>
      <c r="G155" s="102"/>
      <c r="H155" s="37">
        <f>VLOOKUP(F155,'入力'!$B$13:$E$148,2,FALSE)</f>
      </c>
      <c r="I155" s="37">
        <f>VLOOKUP(F155,'入力'!$B$13:$E$148,3,FALSE)</f>
      </c>
      <c r="L155" s="109"/>
    </row>
    <row r="156" spans="3:12" ht="17.25">
      <c r="C156" s="109"/>
      <c r="F156" s="102"/>
      <c r="G156" s="102"/>
      <c r="H156" s="37">
        <f>VLOOKUP(F156,'入力'!$B$13:$E$148,2,FALSE)</f>
      </c>
      <c r="I156" s="37">
        <f>VLOOKUP(F156,'入力'!$B$13:$E$148,3,FALSE)</f>
      </c>
      <c r="L156" s="109"/>
    </row>
    <row r="157" spans="3:12" ht="17.25">
      <c r="C157" s="109"/>
      <c r="H157" s="128"/>
      <c r="L157" s="109"/>
    </row>
    <row r="158" spans="3:12" ht="17.25">
      <c r="C158" s="109"/>
      <c r="L158" s="109"/>
    </row>
    <row r="159" spans="3:12" ht="17.25">
      <c r="C159" s="109"/>
      <c r="F159" s="114"/>
      <c r="L159" s="109"/>
    </row>
    <row r="160" spans="3:12" ht="17.25">
      <c r="C160" s="109"/>
      <c r="F160" s="102"/>
      <c r="G160" s="102"/>
      <c r="L160" s="109"/>
    </row>
    <row r="161" spans="3:12" ht="17.25">
      <c r="C161" s="109"/>
      <c r="F161" s="102"/>
      <c r="G161" s="102"/>
      <c r="L161" s="109"/>
    </row>
    <row r="162" spans="3:12" ht="17.25">
      <c r="C162" s="109"/>
      <c r="F162" s="102"/>
      <c r="G162" s="102"/>
      <c r="L162" s="109"/>
    </row>
    <row r="163" spans="3:12" ht="17.25">
      <c r="C163" s="109"/>
      <c r="F163" s="102"/>
      <c r="G163" s="102"/>
      <c r="L163" s="109"/>
    </row>
    <row r="164" spans="3:12" ht="17.25">
      <c r="C164" s="109"/>
      <c r="F164" s="102"/>
      <c r="G164" s="102"/>
      <c r="L164" s="109"/>
    </row>
    <row r="165" spans="3:12" ht="17.25">
      <c r="C165" s="109"/>
      <c r="F165" s="102"/>
      <c r="G165" s="102"/>
      <c r="L165" s="109"/>
    </row>
    <row r="166" spans="3:12" ht="17.25">
      <c r="C166" s="109"/>
      <c r="H166" s="128"/>
      <c r="L166" s="109"/>
    </row>
    <row r="167" spans="3:12" ht="17.25">
      <c r="C167" s="109"/>
      <c r="L167" s="109"/>
    </row>
    <row r="168" spans="3:12" ht="17.25">
      <c r="C168" s="109"/>
      <c r="D168" s="109"/>
      <c r="E168" s="127"/>
      <c r="F168" s="109"/>
      <c r="G168" s="109"/>
      <c r="H168" s="109"/>
      <c r="I168" s="109"/>
      <c r="J168" s="109"/>
      <c r="K168" s="109"/>
      <c r="L168" s="109"/>
    </row>
    <row r="170" ht="17.25">
      <c r="E170" s="37"/>
    </row>
    <row r="171" ht="17.25">
      <c r="E171" s="37"/>
    </row>
    <row r="172" ht="17.25">
      <c r="E172" s="37"/>
    </row>
    <row r="173" ht="17.25">
      <c r="E173" s="37"/>
    </row>
    <row r="174" ht="17.25">
      <c r="E174" s="37"/>
    </row>
    <row r="175" ht="17.25">
      <c r="E175" s="37"/>
    </row>
    <row r="176" ht="17.25">
      <c r="E176" s="37"/>
    </row>
    <row r="177" ht="17.25">
      <c r="E177" s="37"/>
    </row>
  </sheetData>
  <printOptions/>
  <pageMargins left="0.867" right="0.5" top="0.867" bottom="0.5" header="0.512" footer="0.512"/>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中地域陸上競技会 </dc:title>
  <dc:subject/>
  <dc:creator>堂谷芳範</dc:creator>
  <cp:keywords/>
  <dc:description/>
  <cp:lastModifiedBy>YO</cp:lastModifiedBy>
  <cp:lastPrinted>2009-04-12T03:19:09Z</cp:lastPrinted>
  <dcterms:created xsi:type="dcterms:W3CDTF">2003-03-16T06:20:10Z</dcterms:created>
  <dcterms:modified xsi:type="dcterms:W3CDTF">2009-04-12T10:28:51Z</dcterms:modified>
  <cp:category/>
  <cp:version/>
  <cp:contentType/>
  <cp:contentStatus/>
</cp:coreProperties>
</file>