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1475" windowHeight="5880" activeTab="0"/>
  </bookViews>
  <sheets>
    <sheet name="isan2013" sheetId="1" r:id="rId1"/>
  </sheets>
  <definedNames>
    <definedName name="_Regression_Int" localSheetId="0" hidden="1">1</definedName>
    <definedName name="_xlnm.Print_Area" localSheetId="0">'isan2013'!$A$1:$M$77</definedName>
    <definedName name="Print_Area_MI">'isan2013'!$A$1:$M$77</definedName>
  </definedNames>
  <calcPr fullCalcOnLoad="1"/>
</workbook>
</file>

<file path=xl/sharedStrings.xml><?xml version="1.0" encoding="utf-8"?>
<sst xmlns="http://schemas.openxmlformats.org/spreadsheetml/2006/main" count="111" uniqueCount="88">
  <si>
    <t>遺産分割協議のための相続税シュミレ－ション</t>
  </si>
  <si>
    <t>単位：円</t>
  </si>
  <si>
    <t>種類</t>
  </si>
  <si>
    <t>摘要</t>
  </si>
  <si>
    <t>数量</t>
  </si>
  <si>
    <t>単価</t>
  </si>
  <si>
    <t>相続税評価額</t>
  </si>
  <si>
    <t>東西花子</t>
  </si>
  <si>
    <t>東西梅子</t>
  </si>
  <si>
    <t>東西一郎</t>
  </si>
  <si>
    <t>東西次郎</t>
  </si>
  <si>
    <t>　　　円　</t>
  </si>
  <si>
    <t xml:space="preserve">    円　</t>
  </si>
  <si>
    <t>妻</t>
  </si>
  <si>
    <t>長女</t>
  </si>
  <si>
    <t>長男</t>
  </si>
  <si>
    <t>二男</t>
  </si>
  <si>
    <t>土地</t>
  </si>
  <si>
    <t>中央区東77-4,77-9</t>
  </si>
  <si>
    <t>評価減</t>
  </si>
  <si>
    <t>計</t>
  </si>
  <si>
    <t>建物</t>
  </si>
  <si>
    <t>現金預金</t>
  </si>
  <si>
    <t>現金</t>
  </si>
  <si>
    <t>普通預金</t>
  </si>
  <si>
    <t>住友／谷町</t>
  </si>
  <si>
    <t>三井／城東</t>
  </si>
  <si>
    <t>三菱／松屋町</t>
  </si>
  <si>
    <t>定期預金</t>
  </si>
  <si>
    <t>退職金</t>
  </si>
  <si>
    <t>東西(株)</t>
  </si>
  <si>
    <t>生命保険</t>
  </si>
  <si>
    <t>郵政省</t>
  </si>
  <si>
    <t>有価証券</t>
  </si>
  <si>
    <t>電話加入権</t>
  </si>
  <si>
    <t>家庭用動産</t>
  </si>
  <si>
    <t>家財</t>
  </si>
  <si>
    <t>財産計</t>
  </si>
  <si>
    <t>所得税</t>
  </si>
  <si>
    <t>証書借入</t>
  </si>
  <si>
    <t>借入金</t>
  </si>
  <si>
    <t>未払い金</t>
  </si>
  <si>
    <t>医療費</t>
  </si>
  <si>
    <t>葬式費用</t>
  </si>
  <si>
    <t>債務計</t>
  </si>
  <si>
    <t>差引財産</t>
  </si>
  <si>
    <t>(F55+F65)</t>
  </si>
  <si>
    <t>法定相続人</t>
  </si>
  <si>
    <t>@SUM(G67.M67)</t>
  </si>
  <si>
    <t>「入力」</t>
  </si>
  <si>
    <t>配偶者</t>
  </si>
  <si>
    <t>@SUM(G65.M65)</t>
  </si>
  <si>
    <t>子供</t>
  </si>
  <si>
    <t>基礎控除額</t>
  </si>
  <si>
    <t>課税価格</t>
  </si>
  <si>
    <t>「参考」税率</t>
  </si>
  <si>
    <t>控除額</t>
  </si>
  <si>
    <t>子供各１人</t>
  </si>
  <si>
    <t>相続税額</t>
  </si>
  <si>
    <t>税額計</t>
  </si>
  <si>
    <t>按分割合</t>
  </si>
  <si>
    <t>按分割合調整</t>
  </si>
  <si>
    <t>G62より入力</t>
  </si>
  <si>
    <t>算出税額</t>
  </si>
  <si>
    <t>配偶者の税額軽減</t>
  </si>
  <si>
    <t>納付税額</t>
  </si>
  <si>
    <t>手取残高</t>
  </si>
  <si>
    <t>取得金額</t>
  </si>
  <si>
    <t>以下</t>
  </si>
  <si>
    <t>税率</t>
  </si>
  <si>
    <t>「入力上の注意」</t>
  </si>
  <si>
    <t>これは遺産分割のための一覧性のある相続税シュミレ－ションファイルです。</t>
  </si>
  <si>
    <t>・</t>
  </si>
  <si>
    <t>配偶者以外の相続人は６人まで、６人以下はセル幅を小さくする。</t>
  </si>
  <si>
    <t>財産及び債務の項目が少ないときは集計の両端以外の行を挿入する。</t>
  </si>
  <si>
    <t>差引財産の下の配偶者と子供に人数を入力する。</t>
  </si>
  <si>
    <t>　１億</t>
  </si>
  <si>
    <t>按分割合調整の行はG62より右に上段の按分割合をみて、入力する。</t>
  </si>
  <si>
    <t>課税価格の行には参考に税率と控除額を表示して確認出来ます。</t>
  </si>
  <si>
    <t>分割は配偶者に入力後、相続税評価額から控除します。</t>
  </si>
  <si>
    <t>これを示しながら、遺産分割の相談をしてください。</t>
  </si>
  <si>
    <t>印刷は相続人５人までは２／３タテのＡ４で出力できます。</t>
  </si>
  <si>
    <t>　10000万</t>
  </si>
  <si>
    <t>3000万</t>
  </si>
  <si>
    <t>5000万</t>
  </si>
  <si>
    <t>　3 億</t>
  </si>
  <si>
    <t>3 億超</t>
  </si>
  <si>
    <t>平成24年版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</si>
</sst>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0000"/>
  </numFmts>
  <fonts count="4">
    <font>
      <sz val="14"/>
      <name val="ＭＳ 明朝"/>
      <family val="1"/>
    </font>
    <font>
      <sz val="11"/>
      <name val="ＭＳ Ｐゴシック"/>
      <family val="3"/>
    </font>
    <font>
      <sz val="14"/>
      <color indexed="12"/>
      <name val="ＭＳ 明朝"/>
      <family val="1"/>
    </font>
    <font>
      <sz val="7"/>
      <name val="ＭＳ 明朝"/>
      <family val="1"/>
    </font>
  </fonts>
  <fills count="4">
    <fill>
      <patternFill/>
    </fill>
    <fill>
      <patternFill patternType="gray125"/>
    </fill>
    <fill>
      <patternFill patternType="solid">
        <fgColor indexed="47"/>
        <bgColor indexed="64"/>
      </patternFill>
    </fill>
    <fill>
      <patternFill patternType="solid">
        <fgColor indexed="13"/>
        <bgColor indexed="64"/>
      </patternFill>
    </fill>
  </fills>
  <borders count="6">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pplyProtection="1">
      <alignment horizontal="left"/>
      <protection/>
    </xf>
    <xf numFmtId="0" fontId="2" fillId="0" borderId="1" xfId="0" applyFont="1" applyBorder="1" applyAlignment="1" applyProtection="1">
      <alignment/>
      <protection locked="0"/>
    </xf>
    <xf numFmtId="176" fontId="2" fillId="0" borderId="1" xfId="0" applyNumberFormat="1" applyFont="1" applyBorder="1" applyAlignment="1" applyProtection="1">
      <alignment/>
      <protection locked="0"/>
    </xf>
    <xf numFmtId="0" fontId="2" fillId="0" borderId="1" xfId="0" applyFont="1" applyBorder="1" applyAlignment="1" applyProtection="1">
      <alignment horizontal="left"/>
      <protection locked="0"/>
    </xf>
    <xf numFmtId="0" fontId="0" fillId="0" borderId="2" xfId="0" applyBorder="1" applyAlignment="1" applyProtection="1">
      <alignment horizontal="left"/>
      <protection/>
    </xf>
    <xf numFmtId="0" fontId="0" fillId="0" borderId="0" xfId="0"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2" fillId="0" borderId="4" xfId="0" applyFont="1" applyBorder="1" applyAlignment="1" applyProtection="1">
      <alignment/>
      <protection locked="0"/>
    </xf>
    <xf numFmtId="0" fontId="2" fillId="0" borderId="5" xfId="0" applyFont="1" applyBorder="1" applyAlignment="1" applyProtection="1">
      <alignment/>
      <protection locked="0"/>
    </xf>
    <xf numFmtId="0" fontId="2" fillId="0" borderId="5" xfId="0" applyFont="1" applyBorder="1" applyAlignment="1" applyProtection="1">
      <alignment horizontal="left"/>
      <protection locked="0"/>
    </xf>
    <xf numFmtId="0" fontId="2" fillId="0" borderId="2" xfId="0" applyFont="1" applyBorder="1" applyAlignment="1" applyProtection="1">
      <alignment horizontal="left"/>
      <protection locked="0"/>
    </xf>
    <xf numFmtId="37" fontId="2" fillId="0" borderId="0" xfId="0" applyNumberFormat="1" applyFont="1" applyAlignment="1" applyProtection="1">
      <alignment/>
      <protection locked="0"/>
    </xf>
    <xf numFmtId="0" fontId="2" fillId="0" borderId="2" xfId="0" applyFont="1" applyBorder="1" applyAlignment="1" applyProtection="1">
      <alignment/>
      <protection locked="0"/>
    </xf>
    <xf numFmtId="0" fontId="2" fillId="0" borderId="4" xfId="0" applyFont="1" applyBorder="1" applyAlignment="1" applyProtection="1">
      <alignment horizontal="left"/>
      <protection locked="0"/>
    </xf>
    <xf numFmtId="37" fontId="2" fillId="0" borderId="5" xfId="0" applyNumberFormat="1" applyFont="1" applyBorder="1" applyAlignment="1" applyProtection="1">
      <alignment/>
      <protection locked="0"/>
    </xf>
    <xf numFmtId="37" fontId="0" fillId="0" borderId="0" xfId="0" applyNumberFormat="1" applyAlignment="1" applyProtection="1">
      <alignment/>
      <protection/>
    </xf>
    <xf numFmtId="37" fontId="2" fillId="0" borderId="5" xfId="0" applyNumberFormat="1" applyFont="1" applyBorder="1" applyAlignment="1" applyProtection="1">
      <alignment horizontal="left"/>
      <protection locked="0"/>
    </xf>
    <xf numFmtId="1" fontId="2" fillId="0" borderId="0" xfId="0" applyNumberFormat="1" applyFont="1" applyAlignment="1" applyProtection="1">
      <alignment/>
      <protection locked="0"/>
    </xf>
    <xf numFmtId="37" fontId="2" fillId="0" borderId="0" xfId="0" applyNumberFormat="1" applyFont="1" applyAlignment="1" applyProtection="1">
      <alignment horizontal="left"/>
      <protection locked="0"/>
    </xf>
    <xf numFmtId="2" fontId="2" fillId="0" borderId="0" xfId="0" applyNumberFormat="1" applyFont="1" applyAlignment="1" applyProtection="1">
      <alignment/>
      <protection locked="0"/>
    </xf>
    <xf numFmtId="9" fontId="2" fillId="0" borderId="0" xfId="0" applyNumberFormat="1" applyFont="1" applyAlignment="1" applyProtection="1">
      <alignment/>
      <protection locked="0"/>
    </xf>
    <xf numFmtId="37" fontId="2" fillId="0" borderId="0" xfId="0" applyNumberFormat="1" applyFont="1" applyAlignment="1" applyProtection="1">
      <alignment horizontal="center"/>
      <protection locked="0"/>
    </xf>
    <xf numFmtId="177" fontId="2" fillId="0" borderId="0" xfId="0" applyNumberFormat="1" applyFont="1" applyAlignment="1" applyProtection="1">
      <alignment/>
      <protection locked="0"/>
    </xf>
    <xf numFmtId="9" fontId="2" fillId="0" borderId="0" xfId="0" applyNumberFormat="1" applyFont="1" applyAlignment="1" applyProtection="1">
      <alignment horizontal="left"/>
      <protection locked="0"/>
    </xf>
    <xf numFmtId="37" fontId="2" fillId="0" borderId="1" xfId="0" applyNumberFormat="1" applyFont="1" applyBorder="1" applyAlignment="1" applyProtection="1">
      <alignment/>
      <protection locked="0"/>
    </xf>
    <xf numFmtId="9" fontId="0" fillId="0" borderId="0" xfId="0" applyNumberFormat="1" applyAlignment="1" applyProtection="1">
      <alignment/>
      <protection/>
    </xf>
    <xf numFmtId="9" fontId="0" fillId="0" borderId="0" xfId="0" applyNumberFormat="1" applyAlignment="1" applyProtection="1">
      <alignment horizontal="right"/>
      <protection/>
    </xf>
    <xf numFmtId="0" fontId="0" fillId="2" borderId="0" xfId="0" applyFill="1" applyAlignment="1">
      <alignment/>
    </xf>
    <xf numFmtId="2" fontId="0" fillId="2" borderId="0" xfId="0" applyNumberFormat="1" applyFill="1" applyAlignment="1" applyProtection="1">
      <alignment/>
      <protection/>
    </xf>
    <xf numFmtId="0" fontId="0" fillId="2" borderId="0" xfId="0" applyFill="1" applyAlignment="1" applyProtection="1">
      <alignment horizontal="left"/>
      <protection/>
    </xf>
    <xf numFmtId="38" fontId="0" fillId="2" borderId="0" xfId="16" applyFill="1" applyAlignment="1" applyProtection="1">
      <alignment/>
      <protection/>
    </xf>
    <xf numFmtId="1" fontId="2" fillId="3" borderId="0" xfId="0" applyNumberFormat="1" applyFont="1" applyFill="1" applyAlignment="1" applyProtection="1">
      <alignment/>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N77"/>
  <sheetViews>
    <sheetView showGridLines="0" tabSelected="1" zoomScale="75" zoomScaleNormal="75" workbookViewId="0" topLeftCell="A1">
      <pane xSplit="1" ySplit="4" topLeftCell="B46" activePane="bottomRight" state="frozen"/>
      <selection pane="topLeft" activeCell="A1" sqref="A1"/>
      <selection pane="topRight" activeCell="B1" sqref="B1"/>
      <selection pane="bottomLeft" activeCell="A5" sqref="A5"/>
      <selection pane="bottomRight" activeCell="D77" sqref="D77"/>
    </sheetView>
  </sheetViews>
  <sheetFormatPr defaultColWidth="10.66015625" defaultRowHeight="18"/>
  <cols>
    <col min="1" max="1" width="11.08203125" style="0" customWidth="1"/>
    <col min="2" max="2" width="13.91015625" style="0" customWidth="1"/>
    <col min="3" max="3" width="14.33203125" style="0" customWidth="1"/>
    <col min="4" max="4" width="11.66015625" style="0" customWidth="1"/>
    <col min="5" max="5" width="12.66015625" style="0" customWidth="1"/>
    <col min="6" max="6" width="14.66015625" style="0" customWidth="1"/>
    <col min="7" max="10" width="12.66015625" style="0" customWidth="1"/>
    <col min="11" max="12" width="11.08203125" style="0" customWidth="1"/>
    <col min="13" max="13" width="1.66015625" style="0" customWidth="1"/>
    <col min="14" max="16384" width="11.08203125" style="0" customWidth="1"/>
  </cols>
  <sheetData>
    <row r="1" spans="1:13" ht="18" thickBot="1">
      <c r="A1" s="1"/>
      <c r="B1" s="4" t="s">
        <v>0</v>
      </c>
      <c r="C1" s="1"/>
      <c r="D1" s="5"/>
      <c r="E1" s="1"/>
      <c r="F1" s="1" t="s">
        <v>87</v>
      </c>
      <c r="G1" s="1"/>
      <c r="H1" s="1"/>
      <c r="I1" s="6">
        <f ca="1">NOW()</f>
        <v>41305.64488136574</v>
      </c>
      <c r="J1" s="7" t="s">
        <v>1</v>
      </c>
      <c r="K1" s="1"/>
      <c r="L1" s="1"/>
      <c r="M1" s="1"/>
    </row>
    <row r="2" spans="1:14" ht="17.25">
      <c r="A2" s="8" t="s">
        <v>2</v>
      </c>
      <c r="B2" s="9" t="s">
        <v>3</v>
      </c>
      <c r="C2" s="10" t="str">
        <f>D2</f>
        <v>数量</v>
      </c>
      <c r="D2" s="9" t="s">
        <v>4</v>
      </c>
      <c r="E2" s="9" t="s">
        <v>5</v>
      </c>
      <c r="F2" s="11" t="s">
        <v>6</v>
      </c>
      <c r="G2" s="11" t="s">
        <v>7</v>
      </c>
      <c r="H2" s="11" t="s">
        <v>8</v>
      </c>
      <c r="I2" s="11" t="s">
        <v>9</v>
      </c>
      <c r="J2" s="11" t="s">
        <v>10</v>
      </c>
      <c r="K2" s="12"/>
      <c r="N2" s="2"/>
    </row>
    <row r="3" spans="1:14" ht="17.25">
      <c r="A3" s="13"/>
      <c r="B3" s="14"/>
      <c r="C3" s="14"/>
      <c r="D3" s="14"/>
      <c r="E3" s="15" t="s">
        <v>11</v>
      </c>
      <c r="F3" s="15" t="s">
        <v>12</v>
      </c>
      <c r="G3" s="15" t="s">
        <v>13</v>
      </c>
      <c r="H3" s="15" t="s">
        <v>14</v>
      </c>
      <c r="I3" s="15" t="s">
        <v>15</v>
      </c>
      <c r="J3" s="15" t="s">
        <v>16</v>
      </c>
      <c r="K3" s="14"/>
      <c r="L3" s="14"/>
      <c r="M3" s="14"/>
      <c r="N3" s="2"/>
    </row>
    <row r="4" spans="1:14" ht="17.25">
      <c r="A4" s="16" t="s">
        <v>17</v>
      </c>
      <c r="B4" s="11" t="s">
        <v>18</v>
      </c>
      <c r="C4" s="12"/>
      <c r="D4" s="12">
        <f>105+59</f>
        <v>164</v>
      </c>
      <c r="E4" s="17">
        <v>0</v>
      </c>
      <c r="F4" s="17">
        <f>TRUNC(D4*E4)</f>
        <v>0</v>
      </c>
      <c r="G4" s="17">
        <f>F4</f>
        <v>0</v>
      </c>
      <c r="H4" s="17">
        <f>F4-G4</f>
        <v>0</v>
      </c>
      <c r="I4" s="17">
        <v>0</v>
      </c>
      <c r="J4" s="17"/>
      <c r="K4" s="17"/>
      <c r="L4" s="17"/>
      <c r="M4" s="17"/>
      <c r="N4" s="2"/>
    </row>
    <row r="5" spans="1:14" ht="17.25">
      <c r="A5" s="16" t="s">
        <v>17</v>
      </c>
      <c r="B5" s="11" t="s">
        <v>19</v>
      </c>
      <c r="C5" s="12"/>
      <c r="D5" s="12"/>
      <c r="E5" s="17">
        <f>TRUNC(F4*0.8)</f>
        <v>0</v>
      </c>
      <c r="F5" s="17">
        <f>-E5</f>
        <v>0</v>
      </c>
      <c r="G5" s="17">
        <f>F5</f>
        <v>0</v>
      </c>
      <c r="H5" s="17">
        <f>F5-G5</f>
        <v>0</v>
      </c>
      <c r="I5" s="17"/>
      <c r="J5" s="17"/>
      <c r="K5" s="17"/>
      <c r="L5" s="17"/>
      <c r="M5" s="17"/>
      <c r="N5" s="2"/>
    </row>
    <row r="6" spans="1:14" ht="17.25">
      <c r="A6" s="18"/>
      <c r="B6" s="12"/>
      <c r="C6" s="12"/>
      <c r="D6" s="12"/>
      <c r="E6" s="17"/>
      <c r="F6" s="17"/>
      <c r="G6" s="17"/>
      <c r="H6" s="17"/>
      <c r="I6" s="17"/>
      <c r="J6" s="17"/>
      <c r="K6" s="17"/>
      <c r="L6" s="17"/>
      <c r="M6" s="17"/>
      <c r="N6" s="2"/>
    </row>
    <row r="7" spans="1:14" ht="17.25">
      <c r="A7" s="19" t="s">
        <v>20</v>
      </c>
      <c r="B7" s="14"/>
      <c r="C7" s="14"/>
      <c r="D7" s="14"/>
      <c r="E7" s="20"/>
      <c r="F7" s="20">
        <f aca="true" t="shared" si="0" ref="F7:M7">SUM(F4:F6)</f>
        <v>0</v>
      </c>
      <c r="G7" s="20">
        <f t="shared" si="0"/>
        <v>0</v>
      </c>
      <c r="H7" s="20">
        <f t="shared" si="0"/>
        <v>0</v>
      </c>
      <c r="I7" s="20">
        <f t="shared" si="0"/>
        <v>0</v>
      </c>
      <c r="J7" s="20">
        <f t="shared" si="0"/>
        <v>0</v>
      </c>
      <c r="K7" s="20">
        <f t="shared" si="0"/>
        <v>0</v>
      </c>
      <c r="L7" s="20">
        <f t="shared" si="0"/>
        <v>0</v>
      </c>
      <c r="M7" s="20">
        <f t="shared" si="0"/>
        <v>0</v>
      </c>
      <c r="N7" s="2"/>
    </row>
    <row r="8" spans="1:14" ht="17.25">
      <c r="A8" s="18"/>
      <c r="B8" s="12"/>
      <c r="C8" s="12"/>
      <c r="D8" s="12"/>
      <c r="E8" s="17"/>
      <c r="F8" s="17"/>
      <c r="G8" s="17"/>
      <c r="H8" s="17"/>
      <c r="I8" s="17"/>
      <c r="J8" s="17"/>
      <c r="K8" s="17"/>
      <c r="L8" s="17"/>
      <c r="M8" s="17"/>
      <c r="N8" s="2"/>
    </row>
    <row r="9" spans="1:14" ht="17.25">
      <c r="A9" s="16" t="s">
        <v>21</v>
      </c>
      <c r="B9" s="12" t="str">
        <f>B4</f>
        <v>中央区東77-4,77-9</v>
      </c>
      <c r="C9" s="12"/>
      <c r="D9" s="12"/>
      <c r="E9" s="17">
        <f>71.33+68.52</f>
        <v>139.85</v>
      </c>
      <c r="F9" s="17">
        <v>0</v>
      </c>
      <c r="G9" s="17">
        <f>F9</f>
        <v>0</v>
      </c>
      <c r="H9" s="17"/>
      <c r="I9" s="17"/>
      <c r="J9" s="17"/>
      <c r="K9" s="17"/>
      <c r="L9" s="17"/>
      <c r="M9" s="17"/>
      <c r="N9" s="2"/>
    </row>
    <row r="10" spans="1:14" ht="17.25">
      <c r="A10" s="16" t="s">
        <v>21</v>
      </c>
      <c r="B10" s="12" t="str">
        <f>B5</f>
        <v>評価減</v>
      </c>
      <c r="C10" s="12"/>
      <c r="D10" s="12"/>
      <c r="E10" s="17">
        <v>0</v>
      </c>
      <c r="F10" s="17">
        <v>0</v>
      </c>
      <c r="G10" s="17">
        <f>F10</f>
        <v>0</v>
      </c>
      <c r="H10" s="17"/>
      <c r="I10" s="17"/>
      <c r="J10" s="17"/>
      <c r="K10" s="17"/>
      <c r="L10" s="17"/>
      <c r="M10" s="17"/>
      <c r="N10" s="2"/>
    </row>
    <row r="11" spans="1:14" ht="17.25">
      <c r="A11" s="18"/>
      <c r="B11" s="12"/>
      <c r="C11" s="12"/>
      <c r="D11" s="12"/>
      <c r="E11" s="17"/>
      <c r="F11" s="17"/>
      <c r="G11" s="17"/>
      <c r="H11" s="17"/>
      <c r="I11" s="17"/>
      <c r="J11" s="17"/>
      <c r="K11" s="17"/>
      <c r="L11" s="17"/>
      <c r="M11" s="17"/>
      <c r="N11" s="2"/>
    </row>
    <row r="12" spans="1:14" ht="17.25">
      <c r="A12" s="19" t="s">
        <v>20</v>
      </c>
      <c r="B12" s="14"/>
      <c r="C12" s="14"/>
      <c r="D12" s="14"/>
      <c r="E12" s="20"/>
      <c r="F12" s="20">
        <f aca="true" t="shared" si="1" ref="F12:M12">SUM(F9:F11)</f>
        <v>0</v>
      </c>
      <c r="G12" s="20">
        <f t="shared" si="1"/>
        <v>0</v>
      </c>
      <c r="H12" s="20">
        <f t="shared" si="1"/>
        <v>0</v>
      </c>
      <c r="I12" s="20">
        <f t="shared" si="1"/>
        <v>0</v>
      </c>
      <c r="J12" s="20">
        <f t="shared" si="1"/>
        <v>0</v>
      </c>
      <c r="K12" s="20">
        <f t="shared" si="1"/>
        <v>0</v>
      </c>
      <c r="L12" s="20">
        <f t="shared" si="1"/>
        <v>0</v>
      </c>
      <c r="M12" s="20">
        <f t="shared" si="1"/>
        <v>0</v>
      </c>
      <c r="N12" s="2"/>
    </row>
    <row r="13" spans="1:14" ht="17.25">
      <c r="A13" s="18"/>
      <c r="B13" s="12"/>
      <c r="C13" s="12"/>
      <c r="D13" s="12"/>
      <c r="E13" s="17"/>
      <c r="F13" s="17"/>
      <c r="G13" s="17"/>
      <c r="H13" s="17"/>
      <c r="I13" s="17"/>
      <c r="J13" s="17"/>
      <c r="K13" s="17"/>
      <c r="L13" s="17"/>
      <c r="M13" s="17"/>
      <c r="N13" s="2"/>
    </row>
    <row r="14" spans="1:14" ht="17.25">
      <c r="A14" s="16" t="s">
        <v>22</v>
      </c>
      <c r="B14" s="11" t="s">
        <v>23</v>
      </c>
      <c r="C14" s="12"/>
      <c r="E14" s="17"/>
      <c r="F14" s="17">
        <v>0</v>
      </c>
      <c r="G14" s="17">
        <f>F14</f>
        <v>0</v>
      </c>
      <c r="H14" s="17">
        <v>0</v>
      </c>
      <c r="I14" s="17"/>
      <c r="J14" s="17"/>
      <c r="K14" s="17"/>
      <c r="L14" s="17"/>
      <c r="M14" s="17"/>
      <c r="N14" s="2"/>
    </row>
    <row r="15" spans="1:14" ht="17.25">
      <c r="A15" s="2"/>
      <c r="B15" s="11" t="s">
        <v>24</v>
      </c>
      <c r="C15" s="9" t="s">
        <v>25</v>
      </c>
      <c r="F15" s="21">
        <v>0</v>
      </c>
      <c r="G15" s="21">
        <f>F15</f>
        <v>0</v>
      </c>
      <c r="H15" s="21"/>
      <c r="I15" s="21"/>
      <c r="J15" s="21"/>
      <c r="K15" s="21"/>
      <c r="L15" s="21"/>
      <c r="M15" s="21"/>
      <c r="N15" s="2"/>
    </row>
    <row r="16" spans="1:14" ht="17.25">
      <c r="A16" s="2"/>
      <c r="C16" s="9" t="s">
        <v>26</v>
      </c>
      <c r="F16" s="21">
        <v>0</v>
      </c>
      <c r="G16" s="21">
        <f>F16</f>
        <v>0</v>
      </c>
      <c r="H16" s="21"/>
      <c r="I16" s="21"/>
      <c r="J16" s="21"/>
      <c r="K16" s="21"/>
      <c r="L16" s="21"/>
      <c r="M16" s="21"/>
      <c r="N16" s="2"/>
    </row>
    <row r="17" spans="1:14" ht="17.25">
      <c r="A17" s="2"/>
      <c r="C17" s="9" t="s">
        <v>27</v>
      </c>
      <c r="F17" s="21">
        <v>0</v>
      </c>
      <c r="G17" s="21">
        <f>F17</f>
        <v>0</v>
      </c>
      <c r="H17" s="21"/>
      <c r="I17" s="21"/>
      <c r="J17" s="21"/>
      <c r="K17" s="21"/>
      <c r="L17" s="21"/>
      <c r="M17" s="21"/>
      <c r="N17" s="2"/>
    </row>
    <row r="18" spans="1:14" ht="17.25">
      <c r="A18" s="2"/>
      <c r="F18" s="21"/>
      <c r="G18" s="21"/>
      <c r="H18" s="21"/>
      <c r="I18" s="21"/>
      <c r="J18" s="21"/>
      <c r="K18" s="21"/>
      <c r="L18" s="21"/>
      <c r="M18" s="21"/>
      <c r="N18" s="2"/>
    </row>
    <row r="19" spans="1:14" ht="17.25">
      <c r="A19" s="18"/>
      <c r="B19" s="11" t="s">
        <v>28</v>
      </c>
      <c r="C19" s="9" t="s">
        <v>26</v>
      </c>
      <c r="D19" s="12"/>
      <c r="E19" s="17"/>
      <c r="F19" s="17">
        <v>0</v>
      </c>
      <c r="G19" s="17">
        <f>F19</f>
        <v>0</v>
      </c>
      <c r="H19" s="17">
        <v>0</v>
      </c>
      <c r="I19" s="17"/>
      <c r="J19" s="17"/>
      <c r="K19" s="17"/>
      <c r="L19" s="17"/>
      <c r="M19" s="17"/>
      <c r="N19" s="2"/>
    </row>
    <row r="20" spans="1:14" ht="17.25">
      <c r="A20" s="2"/>
      <c r="C20" s="9" t="s">
        <v>27</v>
      </c>
      <c r="F20" s="21">
        <v>0</v>
      </c>
      <c r="G20" s="21">
        <f>F20</f>
        <v>0</v>
      </c>
      <c r="H20" s="21"/>
      <c r="I20" s="21"/>
      <c r="J20" s="21"/>
      <c r="K20" s="21"/>
      <c r="L20" s="21"/>
      <c r="M20" s="21"/>
      <c r="N20" s="2"/>
    </row>
    <row r="21" spans="1:14" ht="17.25">
      <c r="A21" s="2"/>
      <c r="F21" s="21"/>
      <c r="G21" s="21"/>
      <c r="H21" s="21"/>
      <c r="I21" s="21"/>
      <c r="J21" s="21"/>
      <c r="K21" s="21"/>
      <c r="L21" s="21"/>
      <c r="M21" s="21"/>
      <c r="N21" s="2"/>
    </row>
    <row r="22" spans="1:14" ht="17.25">
      <c r="A22" s="2"/>
      <c r="F22" s="21"/>
      <c r="G22" s="21"/>
      <c r="H22" s="21"/>
      <c r="I22" s="21"/>
      <c r="J22" s="21"/>
      <c r="K22" s="21"/>
      <c r="L22" s="21"/>
      <c r="M22" s="21"/>
      <c r="N22" s="2"/>
    </row>
    <row r="23" spans="1:14" ht="17.25">
      <c r="A23" s="8" t="s">
        <v>29</v>
      </c>
      <c r="B23" s="9" t="s">
        <v>30</v>
      </c>
      <c r="C23" s="10">
        <v>30000000</v>
      </c>
      <c r="D23" s="10">
        <f>5000000*4</f>
        <v>20000000</v>
      </c>
      <c r="F23" s="21">
        <v>0</v>
      </c>
      <c r="G23" s="21">
        <f>F23</f>
        <v>0</v>
      </c>
      <c r="H23" s="21"/>
      <c r="I23" s="21"/>
      <c r="J23" s="21"/>
      <c r="K23" s="21"/>
      <c r="L23" s="21"/>
      <c r="M23" s="21"/>
      <c r="N23" s="2"/>
    </row>
    <row r="24" spans="1:14" ht="17.25">
      <c r="A24" s="2"/>
      <c r="F24" s="21"/>
      <c r="G24" s="21"/>
      <c r="H24" s="21"/>
      <c r="I24" s="21"/>
      <c r="J24" s="21"/>
      <c r="K24" s="21"/>
      <c r="L24" s="21"/>
      <c r="M24" s="21"/>
      <c r="N24" s="2"/>
    </row>
    <row r="25" spans="1:14" ht="17.25">
      <c r="A25" s="8" t="s">
        <v>31</v>
      </c>
      <c r="B25" s="9" t="s">
        <v>32</v>
      </c>
      <c r="C25" s="10">
        <v>3000000</v>
      </c>
      <c r="D25" s="10">
        <v>3000000</v>
      </c>
      <c r="F25" s="21">
        <f>C25-D25</f>
        <v>0</v>
      </c>
      <c r="G25" s="21"/>
      <c r="H25" s="21"/>
      <c r="I25" s="21"/>
      <c r="J25" s="21"/>
      <c r="K25" s="21"/>
      <c r="L25" s="21"/>
      <c r="M25" s="21"/>
      <c r="N25" s="2"/>
    </row>
    <row r="26" spans="1:14" ht="17.25">
      <c r="A26" s="2"/>
      <c r="F26" s="21"/>
      <c r="G26" s="21"/>
      <c r="H26" s="21"/>
      <c r="I26" s="21"/>
      <c r="J26" s="21"/>
      <c r="K26" s="21"/>
      <c r="L26" s="21"/>
      <c r="M26" s="21"/>
      <c r="N26" s="2"/>
    </row>
    <row r="27" spans="1:14" ht="17.25">
      <c r="A27" s="8" t="s">
        <v>33</v>
      </c>
      <c r="B27" s="9" t="s">
        <v>30</v>
      </c>
      <c r="D27" s="10">
        <v>12000</v>
      </c>
      <c r="E27" s="10">
        <v>0</v>
      </c>
      <c r="F27" s="21">
        <f>D27*E27</f>
        <v>0</v>
      </c>
      <c r="G27" s="21"/>
      <c r="H27" s="21"/>
      <c r="I27" s="21">
        <f>F27/2</f>
        <v>0</v>
      </c>
      <c r="J27" s="21">
        <f>F27-I27</f>
        <v>0</v>
      </c>
      <c r="K27" s="21"/>
      <c r="L27" s="21"/>
      <c r="M27" s="21"/>
      <c r="N27" s="2"/>
    </row>
    <row r="28" spans="1:14" ht="17.25">
      <c r="A28" s="2"/>
      <c r="F28" s="21">
        <v>180000000</v>
      </c>
      <c r="G28" s="21">
        <v>90000000</v>
      </c>
      <c r="H28" s="21"/>
      <c r="I28" s="21">
        <v>45000000</v>
      </c>
      <c r="J28" s="21">
        <v>45000000</v>
      </c>
      <c r="K28" s="21"/>
      <c r="L28" s="21"/>
      <c r="M28" s="21"/>
      <c r="N28" s="2"/>
    </row>
    <row r="29" spans="1:14" ht="17.25">
      <c r="A29" s="18"/>
      <c r="B29" s="12"/>
      <c r="C29" s="12"/>
      <c r="D29" s="12"/>
      <c r="E29" s="17"/>
      <c r="F29" s="17"/>
      <c r="G29" s="17"/>
      <c r="H29" s="17"/>
      <c r="I29" s="17"/>
      <c r="J29" s="17"/>
      <c r="K29" s="17"/>
      <c r="L29" s="17"/>
      <c r="M29" s="17"/>
      <c r="N29" s="2"/>
    </row>
    <row r="30" spans="1:14" ht="17.25">
      <c r="A30" s="19" t="s">
        <v>20</v>
      </c>
      <c r="B30" s="14"/>
      <c r="C30" s="14"/>
      <c r="D30" s="14"/>
      <c r="E30" s="20"/>
      <c r="F30" s="20">
        <f aca="true" t="shared" si="2" ref="F30:M30">SUM(F14:F29)</f>
        <v>180000000</v>
      </c>
      <c r="G30" s="20">
        <f t="shared" si="2"/>
        <v>90000000</v>
      </c>
      <c r="H30" s="20">
        <f t="shared" si="2"/>
        <v>0</v>
      </c>
      <c r="I30" s="20">
        <f t="shared" si="2"/>
        <v>45000000</v>
      </c>
      <c r="J30" s="20">
        <f t="shared" si="2"/>
        <v>45000000</v>
      </c>
      <c r="K30" s="20">
        <f t="shared" si="2"/>
        <v>0</v>
      </c>
      <c r="L30" s="20">
        <f t="shared" si="2"/>
        <v>0</v>
      </c>
      <c r="M30" s="20">
        <f t="shared" si="2"/>
        <v>0</v>
      </c>
      <c r="N30" s="2"/>
    </row>
    <row r="31" spans="1:14" ht="17.25">
      <c r="A31" s="18"/>
      <c r="B31" s="12"/>
      <c r="C31" s="12"/>
      <c r="D31" s="12"/>
      <c r="E31" s="17"/>
      <c r="F31" s="17"/>
      <c r="G31" s="17"/>
      <c r="H31" s="17"/>
      <c r="I31" s="17"/>
      <c r="J31" s="17"/>
      <c r="K31" s="17"/>
      <c r="L31" s="17"/>
      <c r="M31" s="17"/>
      <c r="N31" s="2"/>
    </row>
    <row r="32" spans="1:14" ht="17.25">
      <c r="A32" s="18"/>
      <c r="B32" s="12"/>
      <c r="C32" s="11" t="s">
        <v>34</v>
      </c>
      <c r="D32" s="12"/>
      <c r="E32" s="17"/>
      <c r="F32" s="17">
        <v>0</v>
      </c>
      <c r="G32" s="17">
        <f>F32</f>
        <v>0</v>
      </c>
      <c r="H32" s="17"/>
      <c r="I32" s="17"/>
      <c r="J32" s="17"/>
      <c r="K32" s="17"/>
      <c r="L32" s="17"/>
      <c r="M32" s="17"/>
      <c r="N32" s="2"/>
    </row>
    <row r="33" spans="1:14" ht="17.25">
      <c r="A33" s="18"/>
      <c r="B33" s="11" t="s">
        <v>35</v>
      </c>
      <c r="C33" s="11" t="s">
        <v>36</v>
      </c>
      <c r="D33" s="12"/>
      <c r="E33" s="17"/>
      <c r="F33" s="17">
        <v>0</v>
      </c>
      <c r="G33" s="17">
        <f>F33</f>
        <v>0</v>
      </c>
      <c r="H33" s="17"/>
      <c r="I33" s="17"/>
      <c r="J33" s="17"/>
      <c r="K33" s="17"/>
      <c r="L33" s="17"/>
      <c r="M33" s="17"/>
      <c r="N33" s="2"/>
    </row>
    <row r="34" spans="1:14" ht="17.25">
      <c r="A34" s="18"/>
      <c r="B34" s="12"/>
      <c r="C34" s="12"/>
      <c r="D34" s="12"/>
      <c r="E34" s="17"/>
      <c r="F34" s="17"/>
      <c r="G34" s="17"/>
      <c r="H34" s="17"/>
      <c r="I34" s="17"/>
      <c r="J34" s="17"/>
      <c r="K34" s="17"/>
      <c r="L34" s="17"/>
      <c r="M34" s="17"/>
      <c r="N34" s="2"/>
    </row>
    <row r="35" spans="1:14" ht="17.25">
      <c r="A35" s="19" t="s">
        <v>20</v>
      </c>
      <c r="B35" s="14"/>
      <c r="C35" s="14"/>
      <c r="D35" s="14"/>
      <c r="E35" s="20"/>
      <c r="F35" s="20">
        <f aca="true" t="shared" si="3" ref="F35:M35">SUM(F32:F33)</f>
        <v>0</v>
      </c>
      <c r="G35" s="20">
        <f t="shared" si="3"/>
        <v>0</v>
      </c>
      <c r="H35" s="20">
        <f t="shared" si="3"/>
        <v>0</v>
      </c>
      <c r="I35" s="20">
        <f t="shared" si="3"/>
        <v>0</v>
      </c>
      <c r="J35" s="20">
        <f t="shared" si="3"/>
        <v>0</v>
      </c>
      <c r="K35" s="20">
        <f t="shared" si="3"/>
        <v>0</v>
      </c>
      <c r="L35" s="20">
        <f t="shared" si="3"/>
        <v>0</v>
      </c>
      <c r="M35" s="20">
        <f t="shared" si="3"/>
        <v>0</v>
      </c>
      <c r="N35" s="2"/>
    </row>
    <row r="36" spans="1:14" ht="17.25">
      <c r="A36" s="18"/>
      <c r="B36" s="12"/>
      <c r="C36" s="12"/>
      <c r="D36" s="12"/>
      <c r="E36" s="17"/>
      <c r="F36" s="17"/>
      <c r="G36" s="17"/>
      <c r="H36" s="17"/>
      <c r="I36" s="17"/>
      <c r="J36" s="17"/>
      <c r="K36" s="17"/>
      <c r="L36" s="17"/>
      <c r="M36" s="17"/>
      <c r="N36" s="2"/>
    </row>
    <row r="37" spans="1:14" ht="17.25">
      <c r="A37" s="19" t="s">
        <v>37</v>
      </c>
      <c r="B37" s="14"/>
      <c r="C37" s="14"/>
      <c r="D37" s="14"/>
      <c r="E37" s="20"/>
      <c r="F37" s="20">
        <f aca="true" t="shared" si="4" ref="F37:M37">SUM(F4:F36)/2</f>
        <v>180000000</v>
      </c>
      <c r="G37" s="20">
        <f t="shared" si="4"/>
        <v>90000000</v>
      </c>
      <c r="H37" s="20">
        <f t="shared" si="4"/>
        <v>0</v>
      </c>
      <c r="I37" s="20">
        <f t="shared" si="4"/>
        <v>45000000</v>
      </c>
      <c r="J37" s="20">
        <f t="shared" si="4"/>
        <v>45000000</v>
      </c>
      <c r="K37" s="20">
        <f t="shared" si="4"/>
        <v>0</v>
      </c>
      <c r="L37" s="20">
        <f t="shared" si="4"/>
        <v>0</v>
      </c>
      <c r="M37" s="20">
        <f t="shared" si="4"/>
        <v>0</v>
      </c>
      <c r="N37" s="2"/>
    </row>
    <row r="38" spans="1:14" ht="17.25">
      <c r="A38" s="18"/>
      <c r="B38" s="12"/>
      <c r="C38" s="12"/>
      <c r="D38" s="12"/>
      <c r="E38" s="17"/>
      <c r="F38" s="17"/>
      <c r="G38" s="17"/>
      <c r="H38" s="17"/>
      <c r="I38" s="17"/>
      <c r="J38" s="17"/>
      <c r="K38" s="17"/>
      <c r="L38" s="17"/>
      <c r="M38" s="17"/>
      <c r="N38" s="2"/>
    </row>
    <row r="39" spans="1:14" ht="17.25">
      <c r="A39" s="16" t="s">
        <v>38</v>
      </c>
      <c r="B39" s="12"/>
      <c r="C39" s="12"/>
      <c r="D39" s="12"/>
      <c r="E39" s="17"/>
      <c r="F39" s="17">
        <v>0</v>
      </c>
      <c r="G39" s="17">
        <f>F39</f>
        <v>0</v>
      </c>
      <c r="H39" s="17">
        <v>0</v>
      </c>
      <c r="I39" s="17">
        <f>H39</f>
        <v>0</v>
      </c>
      <c r="J39" s="17">
        <f>I39</f>
        <v>0</v>
      </c>
      <c r="K39" s="17">
        <f>J39</f>
        <v>0</v>
      </c>
      <c r="L39" s="17"/>
      <c r="M39" s="17"/>
      <c r="N39" s="2"/>
    </row>
    <row r="40" spans="1:14" ht="17.25">
      <c r="A40" s="2"/>
      <c r="B40" s="9" t="s">
        <v>39</v>
      </c>
      <c r="C40" s="9" t="s">
        <v>26</v>
      </c>
      <c r="D40" s="10">
        <v>32939477</v>
      </c>
      <c r="E40" s="10">
        <v>32939477</v>
      </c>
      <c r="F40" s="21">
        <f>D40-E40</f>
        <v>0</v>
      </c>
      <c r="G40" s="21"/>
      <c r="H40" s="21"/>
      <c r="I40" s="21"/>
      <c r="J40" s="21"/>
      <c r="K40" s="21"/>
      <c r="L40" s="21"/>
      <c r="M40" s="21"/>
      <c r="N40" s="2"/>
    </row>
    <row r="41" spans="1:14" ht="17.25">
      <c r="A41" s="2"/>
      <c r="B41" s="9" t="s">
        <v>40</v>
      </c>
      <c r="C41" s="9" t="s">
        <v>30</v>
      </c>
      <c r="F41" s="21">
        <v>0</v>
      </c>
      <c r="G41" s="21">
        <f>F41</f>
        <v>0</v>
      </c>
      <c r="H41" s="21"/>
      <c r="I41" s="21"/>
      <c r="J41" s="21"/>
      <c r="K41" s="21"/>
      <c r="L41" s="21"/>
      <c r="M41" s="21"/>
      <c r="N41" s="2"/>
    </row>
    <row r="42" spans="1:14" ht="17.25">
      <c r="A42" s="2"/>
      <c r="B42" s="9" t="s">
        <v>41</v>
      </c>
      <c r="C42" s="9" t="s">
        <v>30</v>
      </c>
      <c r="F42" s="21">
        <v>0</v>
      </c>
      <c r="G42" s="21">
        <f>F42</f>
        <v>0</v>
      </c>
      <c r="H42" s="21"/>
      <c r="I42" s="21"/>
      <c r="J42" s="21"/>
      <c r="K42" s="21"/>
      <c r="L42" s="21"/>
      <c r="M42" s="21"/>
      <c r="N42" s="2"/>
    </row>
    <row r="43" spans="1:14" ht="17.25">
      <c r="A43" s="18"/>
      <c r="B43" s="11" t="s">
        <v>42</v>
      </c>
      <c r="C43" s="12"/>
      <c r="D43" s="12"/>
      <c r="E43" s="17"/>
      <c r="F43" s="17">
        <v>0</v>
      </c>
      <c r="G43" s="17">
        <f>((F43*1)/2)</f>
        <v>0</v>
      </c>
      <c r="H43" s="17">
        <f>((G43*1)/2)</f>
        <v>0</v>
      </c>
      <c r="I43" s="17">
        <f aca="true" t="shared" si="5" ref="I43:K44">H43</f>
        <v>0</v>
      </c>
      <c r="J43" s="17">
        <f t="shared" si="5"/>
        <v>0</v>
      </c>
      <c r="K43" s="17">
        <f t="shared" si="5"/>
        <v>0</v>
      </c>
      <c r="L43" s="17"/>
      <c r="M43" s="17"/>
      <c r="N43" s="2"/>
    </row>
    <row r="44" spans="1:14" ht="17.25">
      <c r="A44" s="18"/>
      <c r="B44" s="11" t="s">
        <v>43</v>
      </c>
      <c r="C44" s="12"/>
      <c r="D44" s="12"/>
      <c r="E44" s="17"/>
      <c r="F44" s="17"/>
      <c r="G44" s="17">
        <v>0</v>
      </c>
      <c r="H44" s="17">
        <v>0</v>
      </c>
      <c r="I44" s="17">
        <f t="shared" si="5"/>
        <v>0</v>
      </c>
      <c r="J44" s="17">
        <f t="shared" si="5"/>
        <v>0</v>
      </c>
      <c r="K44" s="17">
        <f t="shared" si="5"/>
        <v>0</v>
      </c>
      <c r="L44" s="17"/>
      <c r="M44" s="17"/>
      <c r="N44" s="2"/>
    </row>
    <row r="45" spans="1:14" ht="17.25">
      <c r="A45" s="18"/>
      <c r="B45" s="12"/>
      <c r="C45" s="12"/>
      <c r="D45" s="12"/>
      <c r="E45" s="17"/>
      <c r="F45" s="17"/>
      <c r="G45" s="17"/>
      <c r="H45" s="17"/>
      <c r="I45" s="17"/>
      <c r="J45" s="17"/>
      <c r="K45" s="17"/>
      <c r="L45" s="17"/>
      <c r="M45" s="17"/>
      <c r="N45" s="2"/>
    </row>
    <row r="46" spans="1:14" ht="17.25">
      <c r="A46" s="19" t="s">
        <v>44</v>
      </c>
      <c r="B46" s="14"/>
      <c r="C46" s="14"/>
      <c r="D46" s="14"/>
      <c r="E46" s="20"/>
      <c r="F46" s="20">
        <f aca="true" t="shared" si="6" ref="F46:M46">SUM(F39:F45)</f>
        <v>0</v>
      </c>
      <c r="G46" s="20">
        <f t="shared" si="6"/>
        <v>0</v>
      </c>
      <c r="H46" s="20">
        <f t="shared" si="6"/>
        <v>0</v>
      </c>
      <c r="I46" s="20">
        <f t="shared" si="6"/>
        <v>0</v>
      </c>
      <c r="J46" s="20">
        <f t="shared" si="6"/>
        <v>0</v>
      </c>
      <c r="K46" s="20">
        <f t="shared" si="6"/>
        <v>0</v>
      </c>
      <c r="L46" s="20">
        <f t="shared" si="6"/>
        <v>0</v>
      </c>
      <c r="M46" s="20">
        <f t="shared" si="6"/>
        <v>0</v>
      </c>
      <c r="N46" s="2"/>
    </row>
    <row r="47" spans="1:14" ht="17.25">
      <c r="A47" s="18"/>
      <c r="B47" s="12"/>
      <c r="C47" s="12"/>
      <c r="D47" s="12"/>
      <c r="E47" s="17"/>
      <c r="F47" s="17"/>
      <c r="G47" s="17"/>
      <c r="H47" s="17"/>
      <c r="I47" s="17"/>
      <c r="J47" s="17"/>
      <c r="K47" s="17"/>
      <c r="L47" s="17"/>
      <c r="M47" s="17">
        <f>(M37-M46)</f>
        <v>0</v>
      </c>
      <c r="N47" s="2"/>
    </row>
    <row r="48" spans="1:14" ht="17.25">
      <c r="A48" s="19" t="s">
        <v>45</v>
      </c>
      <c r="B48" s="14"/>
      <c r="C48" s="14"/>
      <c r="D48" s="14"/>
      <c r="E48" s="22" t="s">
        <v>46</v>
      </c>
      <c r="F48" s="20">
        <f aca="true" t="shared" si="7" ref="F48:M48">(F37-F46)</f>
        <v>180000000</v>
      </c>
      <c r="G48" s="20">
        <f t="shared" si="7"/>
        <v>90000000</v>
      </c>
      <c r="H48" s="20">
        <f t="shared" si="7"/>
        <v>0</v>
      </c>
      <c r="I48" s="20">
        <f t="shared" si="7"/>
        <v>45000000</v>
      </c>
      <c r="J48" s="20">
        <f t="shared" si="7"/>
        <v>45000000</v>
      </c>
      <c r="K48" s="20">
        <f t="shared" si="7"/>
        <v>0</v>
      </c>
      <c r="L48" s="20">
        <f t="shared" si="7"/>
        <v>0</v>
      </c>
      <c r="M48" s="20">
        <f t="shared" si="7"/>
        <v>0</v>
      </c>
      <c r="N48" s="2"/>
    </row>
    <row r="49" spans="1:14" ht="17.25">
      <c r="A49" s="18"/>
      <c r="B49" s="12"/>
      <c r="C49" s="23">
        <f>D51+D50</f>
        <v>3</v>
      </c>
      <c r="D49" s="11" t="s">
        <v>47</v>
      </c>
      <c r="E49" s="24" t="s">
        <v>48</v>
      </c>
      <c r="F49" s="17">
        <f>SUM(G48:M48)</f>
        <v>180000000</v>
      </c>
      <c r="G49" s="25">
        <f aca="true" t="shared" si="8" ref="G49:M49">(G48/$F$48)</f>
        <v>0.5</v>
      </c>
      <c r="H49" s="25">
        <f t="shared" si="8"/>
        <v>0</v>
      </c>
      <c r="I49" s="25">
        <f t="shared" si="8"/>
        <v>0.25</v>
      </c>
      <c r="J49" s="25">
        <f t="shared" si="8"/>
        <v>0.25</v>
      </c>
      <c r="K49" s="25">
        <f t="shared" si="8"/>
        <v>0</v>
      </c>
      <c r="L49" s="25">
        <f t="shared" si="8"/>
        <v>0</v>
      </c>
      <c r="M49" s="25">
        <f t="shared" si="8"/>
        <v>0</v>
      </c>
      <c r="N49" s="2"/>
    </row>
    <row r="50" spans="1:14" ht="17.25">
      <c r="A50" s="2"/>
      <c r="B50" s="9" t="s">
        <v>49</v>
      </c>
      <c r="C50" s="11" t="s">
        <v>50</v>
      </c>
      <c r="D50" s="37">
        <v>1</v>
      </c>
      <c r="E50" s="24" t="s">
        <v>51</v>
      </c>
      <c r="F50" s="17">
        <f>SUM(G50:M50)</f>
        <v>180000000</v>
      </c>
      <c r="G50" s="17">
        <f aca="true" t="shared" si="9" ref="G50:M50">TRUNC(G48/1000)*1000</f>
        <v>90000000</v>
      </c>
      <c r="H50" s="17">
        <f t="shared" si="9"/>
        <v>0</v>
      </c>
      <c r="I50" s="17">
        <f t="shared" si="9"/>
        <v>45000000</v>
      </c>
      <c r="J50" s="17">
        <f t="shared" si="9"/>
        <v>45000000</v>
      </c>
      <c r="K50" s="17">
        <f t="shared" si="9"/>
        <v>0</v>
      </c>
      <c r="L50" s="17">
        <f t="shared" si="9"/>
        <v>0</v>
      </c>
      <c r="M50" s="17">
        <f t="shared" si="9"/>
        <v>0</v>
      </c>
      <c r="N50" s="2"/>
    </row>
    <row r="51" spans="1:14" ht="17.25">
      <c r="A51" s="2"/>
      <c r="B51" s="9" t="s">
        <v>49</v>
      </c>
      <c r="C51" s="11" t="s">
        <v>52</v>
      </c>
      <c r="D51" s="37">
        <v>2</v>
      </c>
      <c r="E51" s="17"/>
      <c r="F51" s="17" t="str">
        <f>IF(F48=F49,"差引財産OK","差引不一致")</f>
        <v>差引財産OK</v>
      </c>
      <c r="G51" s="17">
        <f>IF((G50&gt;=(F50/2)),TRUNC((F50/2)),G50)</f>
        <v>90000000</v>
      </c>
      <c r="H51" s="17"/>
      <c r="I51" s="17"/>
      <c r="J51" s="17"/>
      <c r="K51" s="17"/>
      <c r="L51" s="17"/>
      <c r="M51" s="17"/>
      <c r="N51" s="2"/>
    </row>
    <row r="52" spans="1:14" ht="17.25">
      <c r="A52" s="2"/>
      <c r="E52" s="17"/>
      <c r="G52" s="17"/>
      <c r="H52" s="17"/>
      <c r="I52" s="17"/>
      <c r="J52" s="17"/>
      <c r="K52" s="17"/>
      <c r="L52" s="17"/>
      <c r="M52" s="17"/>
      <c r="N52" s="2"/>
    </row>
    <row r="53" spans="1:14" ht="17.25">
      <c r="A53" s="2"/>
      <c r="C53" s="11" t="s">
        <v>53</v>
      </c>
      <c r="D53" s="26"/>
      <c r="E53" s="17"/>
      <c r="F53" s="17">
        <f>50000000+C49*10000000</f>
        <v>80000000</v>
      </c>
      <c r="G53" s="17"/>
      <c r="H53" s="17"/>
      <c r="I53" s="17"/>
      <c r="J53" s="17"/>
      <c r="K53" s="17"/>
      <c r="L53" s="17"/>
      <c r="M53" s="17"/>
      <c r="N53" s="2"/>
    </row>
    <row r="54" spans="1:14" ht="17.25">
      <c r="A54" s="2"/>
      <c r="C54" s="11" t="s">
        <v>54</v>
      </c>
      <c r="D54" s="12"/>
      <c r="E54" s="17"/>
      <c r="F54" s="17">
        <f>(F50-F53)</f>
        <v>100000000</v>
      </c>
      <c r="G54" s="24" t="s">
        <v>55</v>
      </c>
      <c r="H54" s="27" t="s">
        <v>56</v>
      </c>
      <c r="I54" s="17"/>
      <c r="J54" s="17"/>
      <c r="K54" s="17"/>
      <c r="L54" s="17"/>
      <c r="M54" s="17"/>
      <c r="N54" s="2"/>
    </row>
    <row r="55" spans="1:14" ht="17.25">
      <c r="A55" s="2"/>
      <c r="C55" s="12"/>
      <c r="D55" s="11" t="s">
        <v>50</v>
      </c>
      <c r="E55" s="17"/>
      <c r="F55" s="17">
        <f>IF(D50&gt;0,TRUNC(F54*1/2/1000)*1000,0)</f>
        <v>50000000</v>
      </c>
      <c r="G55" s="25">
        <f>VLOOKUP(F55,$B$68:$E$76,3)</f>
        <v>0.3</v>
      </c>
      <c r="H55" s="17">
        <f>VLOOKUP(F55,$B$68:$E$76,4)</f>
        <v>7000000</v>
      </c>
      <c r="I55" s="17"/>
      <c r="J55" s="17"/>
      <c r="K55" s="17"/>
      <c r="L55" s="17"/>
      <c r="M55" s="17"/>
      <c r="N55" s="2"/>
    </row>
    <row r="56" spans="1:14" ht="17.25">
      <c r="A56" s="2"/>
      <c r="C56" s="12"/>
      <c r="D56" s="11" t="s">
        <v>57</v>
      </c>
      <c r="E56" s="17"/>
      <c r="F56" s="17">
        <f>IF(D51&gt;0,TRUNC(F55*1/D51/1000)*1000,0)</f>
        <v>25000000</v>
      </c>
      <c r="G56" s="25">
        <f>VLOOKUP(F56,$B$68:$E$76,3)</f>
        <v>0.15</v>
      </c>
      <c r="H56" s="17">
        <f>VLOOKUP(F56,$B$68:$E$76,4)</f>
        <v>500000</v>
      </c>
      <c r="I56" s="17"/>
      <c r="J56" s="17"/>
      <c r="K56" s="17"/>
      <c r="L56" s="17"/>
      <c r="M56" s="17"/>
      <c r="N56" s="2"/>
    </row>
    <row r="57" spans="1:14" ht="17.25">
      <c r="A57" s="2"/>
      <c r="D57" s="12"/>
      <c r="E57" s="17"/>
      <c r="F57" s="17"/>
      <c r="G57" s="17"/>
      <c r="H57" s="17"/>
      <c r="I57" s="17"/>
      <c r="J57" s="17"/>
      <c r="K57" s="17"/>
      <c r="L57" s="17"/>
      <c r="M57" s="17"/>
      <c r="N57" s="2"/>
    </row>
    <row r="58" spans="1:14" ht="17.25">
      <c r="A58" s="2"/>
      <c r="C58" s="11" t="s">
        <v>58</v>
      </c>
      <c r="D58" s="11" t="s">
        <v>50</v>
      </c>
      <c r="E58" s="17"/>
      <c r="F58" s="17">
        <f>F55*VLOOKUP(F55,$B$68:$E$77,3)-VLOOKUP(F55,$B$68:$E$76,4)</f>
        <v>8000000</v>
      </c>
      <c r="G58" s="17"/>
      <c r="H58" s="17"/>
      <c r="I58" s="17"/>
      <c r="J58" s="17"/>
      <c r="K58" s="17"/>
      <c r="L58" s="17"/>
      <c r="M58" s="17"/>
      <c r="N58" s="2"/>
    </row>
    <row r="59" spans="1:14" ht="17.25">
      <c r="A59" s="2"/>
      <c r="C59" s="12"/>
      <c r="D59" s="11" t="s">
        <v>57</v>
      </c>
      <c r="E59" s="17"/>
      <c r="F59" s="17">
        <f>F56*VLOOKUP(F56,$B$68:$E$77,3)-VLOOKUP(F56,$B$68:$E$76,4)</f>
        <v>3250000</v>
      </c>
      <c r="G59" s="17"/>
      <c r="H59" s="17"/>
      <c r="I59" s="17"/>
      <c r="J59" s="17"/>
      <c r="K59" s="17"/>
      <c r="L59" s="17"/>
      <c r="M59" s="17"/>
      <c r="N59" s="2"/>
    </row>
    <row r="60" spans="1:14" ht="17.25">
      <c r="A60" s="2"/>
      <c r="C60" s="12"/>
      <c r="D60" s="11" t="s">
        <v>59</v>
      </c>
      <c r="E60" s="17"/>
      <c r="F60" s="17">
        <f>TRUNC((F58+F59*D51)/100)*100</f>
        <v>14500000</v>
      </c>
      <c r="G60" s="17"/>
      <c r="H60" s="17"/>
      <c r="I60" s="17"/>
      <c r="J60" s="17"/>
      <c r="K60" s="17"/>
      <c r="L60" s="17"/>
      <c r="M60" s="17"/>
      <c r="N60" s="2"/>
    </row>
    <row r="61" spans="1:14" ht="17.25">
      <c r="A61" s="2"/>
      <c r="C61" s="11" t="s">
        <v>60</v>
      </c>
      <c r="D61" s="12"/>
      <c r="E61" s="17"/>
      <c r="F61" s="28">
        <f>SUM(G61:L61)</f>
        <v>1</v>
      </c>
      <c r="G61" s="28">
        <f aca="true" t="shared" si="10" ref="G61:M61">(G48/$F$48)</f>
        <v>0.5</v>
      </c>
      <c r="H61" s="28">
        <f t="shared" si="10"/>
        <v>0</v>
      </c>
      <c r="I61" s="28">
        <f t="shared" si="10"/>
        <v>0.25</v>
      </c>
      <c r="J61" s="28">
        <f t="shared" si="10"/>
        <v>0.25</v>
      </c>
      <c r="K61" s="28">
        <f t="shared" si="10"/>
        <v>0</v>
      </c>
      <c r="L61" s="28">
        <f t="shared" si="10"/>
        <v>0</v>
      </c>
      <c r="M61" s="28">
        <f t="shared" si="10"/>
        <v>0</v>
      </c>
      <c r="N61" s="2"/>
    </row>
    <row r="62" spans="1:14" ht="17.25">
      <c r="A62" s="2"/>
      <c r="C62" s="11" t="s">
        <v>61</v>
      </c>
      <c r="D62" s="12"/>
      <c r="E62" s="24" t="s">
        <v>62</v>
      </c>
      <c r="F62" s="28">
        <f>SUM(G62:L62)</f>
        <v>1</v>
      </c>
      <c r="G62" s="28">
        <v>0.5</v>
      </c>
      <c r="H62" s="28">
        <v>0</v>
      </c>
      <c r="I62" s="28">
        <v>0.25</v>
      </c>
      <c r="J62" s="28">
        <v>0.25</v>
      </c>
      <c r="K62" s="28"/>
      <c r="L62" s="17"/>
      <c r="M62" s="17"/>
      <c r="N62" s="2"/>
    </row>
    <row r="63" spans="1:14" ht="17.25">
      <c r="A63" s="2"/>
      <c r="C63" s="11" t="s">
        <v>63</v>
      </c>
      <c r="D63" s="12"/>
      <c r="E63" s="17"/>
      <c r="F63" s="17">
        <f>SUM(G63:L63)</f>
        <v>14500000</v>
      </c>
      <c r="G63" s="17">
        <f aca="true" t="shared" si="11" ref="G63:M63">TRUNC($F$60*G62)</f>
        <v>7250000</v>
      </c>
      <c r="H63" s="17">
        <f t="shared" si="11"/>
        <v>0</v>
      </c>
      <c r="I63" s="17">
        <f t="shared" si="11"/>
        <v>3625000</v>
      </c>
      <c r="J63" s="17">
        <f t="shared" si="11"/>
        <v>3625000</v>
      </c>
      <c r="K63" s="17">
        <f t="shared" si="11"/>
        <v>0</v>
      </c>
      <c r="L63" s="17">
        <f t="shared" si="11"/>
        <v>0</v>
      </c>
      <c r="M63" s="17">
        <f t="shared" si="11"/>
        <v>0</v>
      </c>
      <c r="N63" s="2"/>
    </row>
    <row r="64" spans="1:14" ht="17.25">
      <c r="A64" s="2"/>
      <c r="C64" s="29" t="s">
        <v>64</v>
      </c>
      <c r="D64" s="12"/>
      <c r="E64" s="17"/>
      <c r="F64" s="17">
        <f>G64</f>
        <v>7250000</v>
      </c>
      <c r="G64" s="17">
        <f>IF(F50*1/2&gt;=160000000,F60*160000000/F50,F60*G50/F50)</f>
        <v>7250000</v>
      </c>
      <c r="H64" s="17"/>
      <c r="I64" s="17"/>
      <c r="J64" s="17"/>
      <c r="K64" s="17"/>
      <c r="L64" s="17"/>
      <c r="M64" s="17"/>
      <c r="N64" s="2"/>
    </row>
    <row r="65" spans="1:14" ht="17.25">
      <c r="A65" s="2"/>
      <c r="C65" s="29" t="s">
        <v>65</v>
      </c>
      <c r="D65" s="12"/>
      <c r="E65" s="17"/>
      <c r="F65" s="17">
        <f>SUM(G65:K65)</f>
        <v>7250000</v>
      </c>
      <c r="G65" s="17">
        <f>TRUNC(IF(G63&lt;G64,0,G63-G64)/100)*100</f>
        <v>0</v>
      </c>
      <c r="H65" s="17">
        <f aca="true" t="shared" si="12" ref="H65:M65">TRUNC((H63-H64)/100)*100</f>
        <v>0</v>
      </c>
      <c r="I65" s="17">
        <f t="shared" si="12"/>
        <v>3625000</v>
      </c>
      <c r="J65" s="17">
        <f t="shared" si="12"/>
        <v>3625000</v>
      </c>
      <c r="K65" s="17">
        <f t="shared" si="12"/>
        <v>0</v>
      </c>
      <c r="L65" s="17">
        <f t="shared" si="12"/>
        <v>0</v>
      </c>
      <c r="M65" s="17">
        <f t="shared" si="12"/>
        <v>0</v>
      </c>
      <c r="N65" s="2"/>
    </row>
    <row r="66" spans="1:14" ht="18" thickBot="1">
      <c r="A66" s="3"/>
      <c r="B66" s="1"/>
      <c r="C66" s="7" t="s">
        <v>66</v>
      </c>
      <c r="D66" s="5"/>
      <c r="E66" s="30"/>
      <c r="F66" s="30">
        <f>SUM(G66:K66)</f>
        <v>172750000</v>
      </c>
      <c r="G66" s="30">
        <f aca="true" t="shared" si="13" ref="G66:M66">G48-G65</f>
        <v>90000000</v>
      </c>
      <c r="H66" s="30">
        <f t="shared" si="13"/>
        <v>0</v>
      </c>
      <c r="I66" s="30">
        <f t="shared" si="13"/>
        <v>41375000</v>
      </c>
      <c r="J66" s="30">
        <f t="shared" si="13"/>
        <v>41375000</v>
      </c>
      <c r="K66" s="30">
        <f t="shared" si="13"/>
        <v>0</v>
      </c>
      <c r="L66" s="30">
        <f t="shared" si="13"/>
        <v>0</v>
      </c>
      <c r="M66" s="30">
        <f t="shared" si="13"/>
        <v>0</v>
      </c>
      <c r="N66" s="2"/>
    </row>
    <row r="67" spans="2:6" ht="17.25">
      <c r="B67" s="9" t="s">
        <v>67</v>
      </c>
      <c r="C67" s="9" t="s">
        <v>68</v>
      </c>
      <c r="D67" s="9" t="s">
        <v>69</v>
      </c>
      <c r="E67" s="9" t="s">
        <v>56</v>
      </c>
      <c r="F67" s="31"/>
    </row>
    <row r="68" spans="1:7" ht="17.25">
      <c r="A68" s="35" t="s">
        <v>82</v>
      </c>
      <c r="B68" s="36">
        <v>0</v>
      </c>
      <c r="C68" s="36">
        <v>10000000</v>
      </c>
      <c r="D68" s="34">
        <v>0.1</v>
      </c>
      <c r="E68" s="33"/>
      <c r="F68" s="31"/>
      <c r="G68" s="9" t="s">
        <v>70</v>
      </c>
    </row>
    <row r="69" spans="1:7" ht="17.25">
      <c r="A69" s="35" t="s">
        <v>83</v>
      </c>
      <c r="B69" s="36">
        <f>C68</f>
        <v>10000000</v>
      </c>
      <c r="C69" s="36">
        <v>30000000</v>
      </c>
      <c r="D69" s="34">
        <v>0.15</v>
      </c>
      <c r="E69" s="36">
        <v>500000</v>
      </c>
      <c r="F69" s="31"/>
      <c r="G69" s="9" t="s">
        <v>71</v>
      </c>
    </row>
    <row r="70" spans="1:7" ht="17.25">
      <c r="A70" s="35" t="s">
        <v>84</v>
      </c>
      <c r="B70" s="36">
        <f>C69</f>
        <v>30000000</v>
      </c>
      <c r="C70" s="36">
        <v>50000000</v>
      </c>
      <c r="D70" s="34">
        <v>0.2</v>
      </c>
      <c r="E70" s="36">
        <v>2000000</v>
      </c>
      <c r="F70" s="32" t="s">
        <v>72</v>
      </c>
      <c r="G70" s="9" t="s">
        <v>73</v>
      </c>
    </row>
    <row r="71" spans="1:7" ht="17.25">
      <c r="A71" s="35" t="s">
        <v>76</v>
      </c>
      <c r="B71" s="36">
        <f>C70</f>
        <v>50000000</v>
      </c>
      <c r="C71" s="36">
        <v>100000000</v>
      </c>
      <c r="D71" s="34">
        <v>0.3</v>
      </c>
      <c r="E71" s="36">
        <v>7000000</v>
      </c>
      <c r="F71" s="32" t="s">
        <v>72</v>
      </c>
      <c r="G71" s="9" t="s">
        <v>74</v>
      </c>
    </row>
    <row r="72" spans="1:7" ht="17.25">
      <c r="A72" s="35" t="s">
        <v>85</v>
      </c>
      <c r="B72" s="36">
        <f>C71</f>
        <v>100000000</v>
      </c>
      <c r="C72" s="36">
        <v>300000000</v>
      </c>
      <c r="D72" s="34">
        <v>0.4</v>
      </c>
      <c r="E72" s="36">
        <v>17000000</v>
      </c>
      <c r="F72" s="32" t="s">
        <v>72</v>
      </c>
      <c r="G72" s="9" t="s">
        <v>75</v>
      </c>
    </row>
    <row r="73" spans="1:7" ht="17.25">
      <c r="A73" s="35" t="s">
        <v>86</v>
      </c>
      <c r="B73" s="36">
        <f>C72</f>
        <v>300000000</v>
      </c>
      <c r="C73" s="36">
        <v>2000000000</v>
      </c>
      <c r="D73" s="34">
        <v>0.5</v>
      </c>
      <c r="E73" s="36">
        <v>47000000</v>
      </c>
      <c r="F73" s="32" t="s">
        <v>72</v>
      </c>
      <c r="G73" s="11" t="s">
        <v>77</v>
      </c>
    </row>
    <row r="74" spans="1:9" ht="17.25">
      <c r="A74" s="35"/>
      <c r="B74" s="36"/>
      <c r="C74" s="36"/>
      <c r="D74" s="34"/>
      <c r="E74" s="36"/>
      <c r="F74" s="32" t="s">
        <v>72</v>
      </c>
      <c r="G74" s="9" t="s">
        <v>78</v>
      </c>
      <c r="H74" s="12"/>
      <c r="I74" s="17"/>
    </row>
    <row r="75" spans="1:7" ht="17.25">
      <c r="A75" s="35"/>
      <c r="B75" s="36"/>
      <c r="C75" s="36"/>
      <c r="D75" s="34"/>
      <c r="E75" s="36"/>
      <c r="F75" s="32" t="s">
        <v>72</v>
      </c>
      <c r="G75" s="9" t="s">
        <v>79</v>
      </c>
    </row>
    <row r="76" spans="1:7" ht="17.25">
      <c r="A76" s="35"/>
      <c r="B76" s="36"/>
      <c r="C76" s="36"/>
      <c r="D76" s="34"/>
      <c r="E76" s="36"/>
      <c r="F76" s="32" t="s">
        <v>72</v>
      </c>
      <c r="G76" s="9" t="s">
        <v>80</v>
      </c>
    </row>
    <row r="77" spans="1:7" ht="17.25">
      <c r="A77" s="9"/>
      <c r="F77" s="32" t="s">
        <v>72</v>
      </c>
      <c r="G77" s="9" t="s">
        <v>81</v>
      </c>
    </row>
  </sheetData>
  <printOptions/>
  <pageMargins left="0.75" right="0.75" top="1" bottom="1" header="0.512" footer="0.51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tnk2</cp:lastModifiedBy>
  <dcterms:created xsi:type="dcterms:W3CDTF">2013-01-31T04:38:15Z</dcterms:created>
  <dcterms:modified xsi:type="dcterms:W3CDTF">2013-01-31T06:29:36Z</dcterms:modified>
  <cp:category/>
  <cp:version/>
  <cp:contentType/>
  <cp:contentStatus/>
</cp:coreProperties>
</file>