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6630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<sst xmlns="http://schemas.openxmlformats.org/spreadsheetml/2006/main" count="234" uniqueCount="206">
  <si>
    <t>値</t>
  </si>
  <si>
    <t>x</t>
  </si>
  <si>
    <t>y</t>
  </si>
  <si>
    <t>t</t>
  </si>
  <si>
    <t>kakudo</t>
  </si>
  <si>
    <t>Mw</t>
  </si>
  <si>
    <t>u</t>
  </si>
  <si>
    <t>Fx</t>
  </si>
  <si>
    <t>Fy</t>
  </si>
  <si>
    <t>jet_force</t>
  </si>
  <si>
    <t>Grav</t>
  </si>
  <si>
    <t>N</t>
  </si>
  <si>
    <t>Vol</t>
  </si>
  <si>
    <t>dm</t>
  </si>
  <si>
    <t>dV</t>
  </si>
  <si>
    <t>dp</t>
  </si>
  <si>
    <t>R</t>
  </si>
  <si>
    <t>dx</t>
  </si>
  <si>
    <t>dy</t>
  </si>
  <si>
    <t>時刻</t>
  </si>
  <si>
    <t>速度x成分</t>
  </si>
  <si>
    <t>速度y成分</t>
  </si>
  <si>
    <t>速さ</t>
  </si>
  <si>
    <t>x座標</t>
  </si>
  <si>
    <t>y座標</t>
  </si>
  <si>
    <t>秒</t>
  </si>
  <si>
    <t>m/s</t>
  </si>
  <si>
    <t>m</t>
  </si>
  <si>
    <t>N/m^2</t>
  </si>
  <si>
    <t>記号</t>
  </si>
  <si>
    <t>物理量</t>
  </si>
  <si>
    <t>単位</t>
  </si>
  <si>
    <t>kg</t>
  </si>
  <si>
    <t>水の噴出速度</t>
  </si>
  <si>
    <t>推力</t>
  </si>
  <si>
    <t>N</t>
  </si>
  <si>
    <t>空気抵抗</t>
  </si>
  <si>
    <t>ロケットにはたらく力のx成分</t>
  </si>
  <si>
    <t>ロケットにはたらく力のy成分</t>
  </si>
  <si>
    <t>ボトル内の水の量の変化</t>
  </si>
  <si>
    <t>ボトル内の圧力の変化</t>
  </si>
  <si>
    <t>ボトル内の空気の体積の変化</t>
  </si>
  <si>
    <t>速度のx成分の変化</t>
  </si>
  <si>
    <t>速度のy成分の変化</t>
  </si>
  <si>
    <t>x成分の変化</t>
  </si>
  <si>
    <t>y成分の変化</t>
  </si>
  <si>
    <t>ロケットの進む角度</t>
  </si>
  <si>
    <t>ボトル内の水の質量</t>
  </si>
  <si>
    <t>ロケットにはたらく重力</t>
  </si>
  <si>
    <t>ガイドレールからの垂直抗力</t>
  </si>
  <si>
    <t>ボトル内の空気の体積</t>
  </si>
  <si>
    <t>N</t>
  </si>
  <si>
    <t>m^3</t>
  </si>
  <si>
    <t>m^3</t>
  </si>
  <si>
    <t>N/m^2</t>
  </si>
  <si>
    <t>m/s</t>
  </si>
  <si>
    <t>m/s</t>
  </si>
  <si>
    <t>ｍ</t>
  </si>
  <si>
    <t>計算式</t>
  </si>
  <si>
    <t>ｔ＋dt</t>
  </si>
  <si>
    <t>x+dx</t>
  </si>
  <si>
    <t>y+dy</t>
  </si>
  <si>
    <t>Mw+dm</t>
  </si>
  <si>
    <t>Sqr(2 * (P - Patm) / Dw)</t>
  </si>
  <si>
    <t xml:space="preserve"> (Mb + Mw) * 9.8</t>
  </si>
  <si>
    <t>P</t>
  </si>
  <si>
    <t>P+dp</t>
  </si>
  <si>
    <t xml:space="preserve"> (Fx / (Mb + Mw)) * dt </t>
  </si>
  <si>
    <t>(Fy / (Mb + Mw)) * dt</t>
  </si>
  <si>
    <t xml:space="preserve"> ux * dt</t>
  </si>
  <si>
    <t xml:space="preserve"> uy * dt</t>
  </si>
  <si>
    <t>諸定数</t>
  </si>
  <si>
    <t xml:space="preserve">    S = π * (4.7 * 10 ^ (-2)) ^ 2  '----ロケット本体断面積[m^2]</t>
  </si>
  <si>
    <t>ロケットの諸量</t>
  </si>
  <si>
    <t>初期条件</t>
  </si>
  <si>
    <t>臨界圧力</t>
  </si>
  <si>
    <t>P*K_choke</t>
  </si>
  <si>
    <t>噴出口の圧力</t>
  </si>
  <si>
    <t>p_exit</t>
  </si>
  <si>
    <t>p_choke</t>
  </si>
  <si>
    <t>p_choke&gt;p_atmならp_chokeに等しい。でなければp_atmに等しい</t>
  </si>
  <si>
    <t>水がなくなって空気が噴出しているときの推力の計算</t>
  </si>
  <si>
    <t>噴出口での空気の密度</t>
  </si>
  <si>
    <t>噴出空気の流速</t>
  </si>
  <si>
    <t>空気の噴出による推力</t>
  </si>
  <si>
    <t>圧力推力（p_exit&gt;p_atmの場合に発生）</t>
  </si>
  <si>
    <t>Dair_exit</t>
  </si>
  <si>
    <t>ロケットにはたらく力の計算</t>
  </si>
  <si>
    <t>現在のロケットの状態</t>
  </si>
  <si>
    <t>水が残っているときの推力の計算</t>
  </si>
  <si>
    <t>Dair</t>
  </si>
  <si>
    <t>ボトル内の空気の圧力</t>
  </si>
  <si>
    <t>Temp</t>
  </si>
  <si>
    <t>ボトル内の空気の密度</t>
  </si>
  <si>
    <t>ボトル内の空気の温度</t>
  </si>
  <si>
    <t>kg/m^3</t>
  </si>
  <si>
    <t>kg/m^3</t>
  </si>
  <si>
    <t>J/kg･K</t>
  </si>
  <si>
    <t>m^2</t>
  </si>
  <si>
    <t>m</t>
  </si>
  <si>
    <t>K</t>
  </si>
  <si>
    <t>s</t>
  </si>
  <si>
    <t>dt後の変化量の計算</t>
  </si>
  <si>
    <t>Dair*(p_exit/P)^(1/k)</t>
  </si>
  <si>
    <t>jet_air</t>
  </si>
  <si>
    <t>K</t>
  </si>
  <si>
    <t>Dair_atm</t>
  </si>
  <si>
    <t>k</t>
  </si>
  <si>
    <t>C</t>
  </si>
  <si>
    <t>K_choke</t>
  </si>
  <si>
    <t>S</t>
  </si>
  <si>
    <t>Mb</t>
  </si>
  <si>
    <t>L</t>
  </si>
  <si>
    <t>a</t>
  </si>
  <si>
    <t>a*(p_exit-p_atm)</t>
  </si>
  <si>
    <t>jet_force</t>
  </si>
  <si>
    <t>jet_p</t>
  </si>
  <si>
    <t>jet_air+jet_p</t>
  </si>
  <si>
    <t>dDair</t>
  </si>
  <si>
    <t>空気の密度の変化</t>
  </si>
  <si>
    <t>Dair+dDair</t>
  </si>
  <si>
    <t>水が残っていれば -dm / Dw、そうでなければ、０</t>
  </si>
  <si>
    <t>水による推力</t>
  </si>
  <si>
    <t>空気の噴出による推力と圧力推力の合計</t>
  </si>
  <si>
    <t>水が残っていれば水の推力、残っていなければ空気の噴出による推力と圧力推力の合計</t>
  </si>
  <si>
    <t>Vol+dV</t>
  </si>
  <si>
    <t>rad</t>
  </si>
  <si>
    <t>水が残っていればDair*(-dV/Vol)、そうでなければ-Dair_exit*a*V*dt/Vol</t>
  </si>
  <si>
    <t>Sqr(2 * k/(k-1)*P/Dair*(1-(p_exit/P)^((k-1)/k)))</t>
  </si>
  <si>
    <t>Jet_Force</t>
  </si>
  <si>
    <t>k*P*dDair/Dair</t>
  </si>
  <si>
    <t>設定値</t>
  </si>
  <si>
    <t>円周率</t>
  </si>
  <si>
    <t>大気圧</t>
  </si>
  <si>
    <t>大気圧[N/m^2] を 1気圧＝ 1.013 * 10 ^ 5　N/m^2　とする</t>
  </si>
  <si>
    <t>水の密度</t>
  </si>
  <si>
    <t>15℃1気圧での空気の密度</t>
  </si>
  <si>
    <t>空気の気体定数</t>
  </si>
  <si>
    <t>空気の気体定数R[J/kg･K]　(8.31J/mol･K じゃないからね！）</t>
  </si>
  <si>
    <t>空気の比熱比</t>
  </si>
  <si>
    <t>空気抵抗の抗力係数</t>
  </si>
  <si>
    <t xml:space="preserve">空気抵抗=C * (1/2)*Dair * u ^ 2 * S として計算する。（ロケットの先端を30度の円錐とし、C＝０．３４とした） </t>
  </si>
  <si>
    <t>臨界圧力計算するための係数</t>
  </si>
  <si>
    <r>
      <t>K_choke=(2/(γ+1))^(γ/(γ-1))　臨界圧力計算のための係数　P</t>
    </r>
    <r>
      <rPr>
        <vertAlign val="superscript"/>
        <sz val="11"/>
        <rFont val="ＭＳ Ｐゴシック"/>
        <family val="3"/>
      </rPr>
      <t>*</t>
    </r>
    <r>
      <rPr>
        <sz val="11"/>
        <rFont val="ＭＳ Ｐゴシック"/>
        <family val="3"/>
      </rPr>
      <t>＝K_choke*P</t>
    </r>
  </si>
  <si>
    <t>噴射口断面積</t>
  </si>
  <si>
    <t>噴射口断面積    a = pai * (4.2 * 10 ^ (-3)) ^ 2  [m^2]　半径から計算</t>
  </si>
  <si>
    <t>ロケット本体質量</t>
  </si>
  <si>
    <t>ロケット本体質量    Mb = .165kg 1.5Lペットボトルの質量</t>
  </si>
  <si>
    <t>圧力タンク体積</t>
  </si>
  <si>
    <t>ロケットの圧力タンクの体積　Vb=1.5*10^(-3)[m^3] １．５Lとする。</t>
  </si>
  <si>
    <t>ガイドレールの長さ</t>
  </si>
  <si>
    <t>計算ステップ</t>
  </si>
  <si>
    <t>数値計算の時間ステップ[秒]</t>
  </si>
  <si>
    <t>初期値</t>
  </si>
  <si>
    <t>発射時のタンク内の空気の圧力</t>
  </si>
  <si>
    <t>P_start</t>
  </si>
  <si>
    <t>発射時のタンク内の空気の温度</t>
  </si>
  <si>
    <t>発射時のタンク内の空気の密度</t>
  </si>
  <si>
    <t>発射角度</t>
  </si>
  <si>
    <t>発射時のタンク内の水の質量</t>
  </si>
  <si>
    <t>発射時のタンク内の水の質量[kg]（初期値）　0.60kgに設定</t>
  </si>
  <si>
    <t>N/m^2</t>
  </si>
  <si>
    <t>Dw</t>
  </si>
  <si>
    <t>Dair_atm = 1.225  '１５℃、１気圧での空気の密度[kg/m^3]</t>
  </si>
  <si>
    <t xml:space="preserve">空気の比熱比  γ= 1.4 </t>
  </si>
  <si>
    <t>m^2</t>
  </si>
  <si>
    <t>[kg]</t>
  </si>
  <si>
    <t>Vb</t>
  </si>
  <si>
    <t>ロケット本体断面積</t>
  </si>
  <si>
    <t>dt</t>
  </si>
  <si>
    <t>Dair_start</t>
  </si>
  <si>
    <t xml:space="preserve"> kakudo_start</t>
  </si>
  <si>
    <t>pai</t>
  </si>
  <si>
    <t>円周率π</t>
  </si>
  <si>
    <t>Patm</t>
  </si>
  <si>
    <t>kg/m^3</t>
  </si>
  <si>
    <t>N/m^2</t>
  </si>
  <si>
    <t>発射時のタンク内の空気の圧力 P_start = 7 * Patm [N/m^2]（今、7気圧に設定）</t>
  </si>
  <si>
    <t>Temp_start</t>
  </si>
  <si>
    <t>rad</t>
  </si>
  <si>
    <t>Mw_start</t>
  </si>
  <si>
    <t>Kg</t>
  </si>
  <si>
    <t xml:space="preserve"> 発射台のガイドレールの長さ[m]（30cmぐらいのレールを使う場合もある）</t>
  </si>
  <si>
    <t>ペットボトルロケットの軌道計算</t>
  </si>
  <si>
    <t>水の密度    Dw = 0.9991 * 10 ^ 3 [kg/m^3] １５℃、１気圧での水の密度[kg/m^3]</t>
  </si>
  <si>
    <t xml:space="preserve">    Temp_start=273+15 '発射時のタンク内の空気の温度[K]（今、１５℃に設定）</t>
  </si>
  <si>
    <t>　　Dair_start=P_start/(R*Temp_start) 発射時のタンク内の空気の密度[kg/m^3]（状態方程式より計算）</t>
  </si>
  <si>
    <t xml:space="preserve">    kakudo_start = 2 * pai * 65 / 360   発射角[rad]（2π×θ／360°）　今　θ＝６５°に設定</t>
  </si>
  <si>
    <t>(Jet_Force - R) * Cos(kakudo) - N * Sin(kakudo)</t>
  </si>
  <si>
    <t xml:space="preserve"> (Jet_Force - R) * Sin(kakudo) + N * Cos(kakudo) - Grav</t>
  </si>
  <si>
    <t>vx</t>
  </si>
  <si>
    <t>vy</t>
  </si>
  <si>
    <t>v</t>
  </si>
  <si>
    <t>u_air</t>
  </si>
  <si>
    <t>dvx</t>
  </si>
  <si>
    <t>dvy</t>
  </si>
  <si>
    <t>vx+dvx</t>
  </si>
  <si>
    <t>vy+dvy</t>
  </si>
  <si>
    <t>sqrt(vx^2+vy^2)</t>
  </si>
  <si>
    <t>P/(R*Dair)</t>
  </si>
  <si>
    <t>Atan(vy/vx)</t>
  </si>
  <si>
    <t>Dw * a * u ^ 2</t>
  </si>
  <si>
    <t>Dair_exit*a*u_air^2</t>
  </si>
  <si>
    <t>C * Dair / 2 * v ^ 2 * S</t>
  </si>
  <si>
    <t>ロケットがレール上にあれば、Grav * Cos(kakudo)</t>
  </si>
  <si>
    <t>-Dw * a * u * dt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</si>
</sst>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25"/>
      <color indexed="8"/>
      <name val="ＭＳ Ｐゴシック"/>
      <family val="3"/>
    </font>
    <font>
      <sz val="10"/>
      <color indexed="8"/>
      <name val="ＭＳ Ｐゴシック"/>
      <family val="3"/>
    </font>
    <font>
      <vertAlign val="superscript"/>
      <sz val="11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center" shrinkToFit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0" xfId="0" applyAlignment="1">
      <alignment horizontal="center"/>
    </xf>
    <xf numFmtId="0" fontId="0" fillId="22" borderId="12" xfId="0" applyFill="1" applyBorder="1" applyAlignment="1">
      <alignment horizontal="center" vertical="center" shrinkToFit="1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32" borderId="16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2" borderId="16" xfId="0" applyFill="1" applyBorder="1" applyAlignment="1">
      <alignment horizontal="center" vertical="center" wrapText="1" shrinkToFit="1"/>
    </xf>
    <xf numFmtId="0" fontId="0" fillId="33" borderId="17" xfId="0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3" borderId="20" xfId="0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32" borderId="21" xfId="0" applyFill="1" applyBorder="1" applyAlignment="1">
      <alignment horizontal="center" vertical="center" wrapText="1" shrinkToFit="1"/>
    </xf>
    <xf numFmtId="0" fontId="0" fillId="33" borderId="22" xfId="0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33" borderId="23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 wrapText="1" shrinkToFit="1"/>
    </xf>
    <xf numFmtId="0" fontId="0" fillId="33" borderId="11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32" borderId="10" xfId="0" applyFill="1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2" borderId="12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 shrinkToFit="1"/>
    </xf>
    <xf numFmtId="0" fontId="0" fillId="36" borderId="10" xfId="0" applyFill="1" applyBorder="1" applyAlignment="1">
      <alignment horizontal="center" vertical="center" wrapText="1" shrinkToFit="1"/>
    </xf>
    <xf numFmtId="0" fontId="0" fillId="36" borderId="12" xfId="0" applyFill="1" applyBorder="1" applyAlignment="1">
      <alignment horizontal="center" vertical="center" wrapText="1" shrinkToFit="1"/>
    </xf>
    <xf numFmtId="0" fontId="0" fillId="37" borderId="10" xfId="0" applyFill="1" applyBorder="1" applyAlignment="1">
      <alignment horizontal="center" vertical="center" wrapText="1" shrinkToFit="1"/>
    </xf>
    <xf numFmtId="0" fontId="0" fillId="37" borderId="12" xfId="0" applyFill="1" applyBorder="1" applyAlignment="1">
      <alignment horizontal="center" vertical="center" wrapText="1" shrinkToFit="1"/>
    </xf>
    <xf numFmtId="0" fontId="0" fillId="38" borderId="11" xfId="0" applyFill="1" applyBorder="1" applyAlignment="1">
      <alignment horizontal="center" vertical="center" shrinkToFit="1"/>
    </xf>
    <xf numFmtId="0" fontId="0" fillId="38" borderId="10" xfId="0" applyFill="1" applyBorder="1" applyAlignment="1">
      <alignment horizontal="center" vertical="center" wrapText="1" shrinkToFit="1"/>
    </xf>
    <xf numFmtId="0" fontId="0" fillId="38" borderId="12" xfId="0" applyFill="1" applyBorder="1" applyAlignment="1">
      <alignment horizontal="center" vertical="center" wrapText="1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wrapText="1" shrinkToFit="1"/>
    </xf>
    <xf numFmtId="0" fontId="0" fillId="33" borderId="12" xfId="0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 shrinkToFit="1"/>
    </xf>
    <xf numFmtId="0" fontId="0" fillId="34" borderId="11" xfId="0" applyFill="1" applyBorder="1" applyAlignment="1">
      <alignment shrinkToFit="1"/>
    </xf>
    <xf numFmtId="0" fontId="0" fillId="0" borderId="11" xfId="0" applyFill="1" applyBorder="1" applyAlignment="1">
      <alignment shrinkToFit="1"/>
    </xf>
    <xf numFmtId="0" fontId="0" fillId="38" borderId="0" xfId="0" applyFill="1" applyBorder="1" applyAlignment="1">
      <alignment horizontal="center" vertical="center" shrinkToFit="1"/>
    </xf>
    <xf numFmtId="0" fontId="0" fillId="36" borderId="25" xfId="0" applyFill="1" applyBorder="1" applyAlignment="1">
      <alignment horizontal="center" vertical="center" shrinkToFit="1"/>
    </xf>
    <xf numFmtId="0" fontId="0" fillId="36" borderId="26" xfId="0" applyFill="1" applyBorder="1" applyAlignment="1">
      <alignment horizontal="center" vertical="center" shrinkToFit="1"/>
    </xf>
    <xf numFmtId="0" fontId="0" fillId="36" borderId="16" xfId="0" applyFill="1" applyBorder="1" applyAlignment="1">
      <alignment horizontal="center" vertical="center" wrapText="1" shrinkToFit="1"/>
    </xf>
    <xf numFmtId="0" fontId="0" fillId="36" borderId="27" xfId="0" applyFill="1" applyBorder="1" applyAlignment="1">
      <alignment horizontal="center" vertical="center" wrapText="1" shrinkToFit="1"/>
    </xf>
    <xf numFmtId="0" fontId="0" fillId="36" borderId="28" xfId="0" applyFill="1" applyBorder="1" applyAlignment="1">
      <alignment horizontal="center" vertical="center" wrapText="1" shrinkToFit="1"/>
    </xf>
    <xf numFmtId="0" fontId="0" fillId="36" borderId="29" xfId="0" applyFill="1" applyBorder="1" applyAlignment="1">
      <alignment horizontal="center" vertical="center" wrapText="1" shrinkToFit="1"/>
    </xf>
    <xf numFmtId="0" fontId="0" fillId="36" borderId="21" xfId="0" applyFill="1" applyBorder="1" applyAlignment="1">
      <alignment horizontal="center" shrinkToFit="1"/>
    </xf>
    <xf numFmtId="0" fontId="0" fillId="36" borderId="23" xfId="0" applyFill="1" applyBorder="1" applyAlignment="1">
      <alignment horizontal="center" shrinkToFit="1"/>
    </xf>
    <xf numFmtId="0" fontId="0" fillId="36" borderId="30" xfId="0" applyFill="1" applyBorder="1" applyAlignment="1">
      <alignment horizontal="center" shrinkToFit="1"/>
    </xf>
    <xf numFmtId="0" fontId="0" fillId="38" borderId="25" xfId="0" applyFill="1" applyBorder="1" applyAlignment="1">
      <alignment horizontal="center" vertical="center" shrinkToFit="1"/>
    </xf>
    <xf numFmtId="0" fontId="0" fillId="38" borderId="26" xfId="0" applyFill="1" applyBorder="1" applyAlignment="1">
      <alignment horizontal="center" vertical="center" shrinkToFit="1"/>
    </xf>
    <xf numFmtId="0" fontId="0" fillId="38" borderId="16" xfId="0" applyFill="1" applyBorder="1" applyAlignment="1">
      <alignment horizontal="center" vertical="center" wrapText="1" shrinkToFit="1"/>
    </xf>
    <xf numFmtId="0" fontId="0" fillId="38" borderId="27" xfId="0" applyFill="1" applyBorder="1" applyAlignment="1">
      <alignment horizontal="center" vertical="center" wrapText="1" shrinkToFit="1"/>
    </xf>
    <xf numFmtId="0" fontId="0" fillId="38" borderId="28" xfId="0" applyFill="1" applyBorder="1" applyAlignment="1" quotePrefix="1">
      <alignment horizontal="center" vertical="center" wrapText="1" shrinkToFit="1"/>
    </xf>
    <xf numFmtId="0" fontId="0" fillId="38" borderId="29" xfId="0" applyFill="1" applyBorder="1" applyAlignment="1">
      <alignment horizontal="center" vertical="center" wrapText="1" shrinkToFit="1"/>
    </xf>
    <xf numFmtId="0" fontId="0" fillId="38" borderId="21" xfId="0" applyFill="1" applyBorder="1" applyAlignment="1">
      <alignment horizontal="center" shrinkToFit="1"/>
    </xf>
    <xf numFmtId="0" fontId="0" fillId="38" borderId="23" xfId="0" applyFill="1" applyBorder="1" applyAlignment="1">
      <alignment horizontal="center" shrinkToFit="1"/>
    </xf>
    <xf numFmtId="0" fontId="0" fillId="38" borderId="30" xfId="0" applyFill="1" applyBorder="1" applyAlignment="1">
      <alignment horizontal="center" shrinkToFit="1"/>
    </xf>
    <xf numFmtId="0" fontId="0" fillId="33" borderId="25" xfId="0" applyFill="1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wrapText="1" shrinkToFit="1"/>
    </xf>
    <xf numFmtId="0" fontId="0" fillId="33" borderId="27" xfId="0" applyFill="1" applyBorder="1" applyAlignment="1">
      <alignment horizontal="center" vertical="center" wrapText="1" shrinkToFit="1"/>
    </xf>
    <xf numFmtId="0" fontId="0" fillId="33" borderId="28" xfId="0" applyFill="1" applyBorder="1" applyAlignment="1">
      <alignment horizontal="center" vertical="center" wrapText="1" shrinkToFit="1"/>
    </xf>
    <xf numFmtId="0" fontId="0" fillId="33" borderId="29" xfId="0" applyFill="1" applyBorder="1" applyAlignment="1">
      <alignment horizontal="center" vertical="center" wrapText="1" shrinkToFit="1"/>
    </xf>
    <xf numFmtId="0" fontId="0" fillId="33" borderId="21" xfId="0" applyFill="1" applyBorder="1" applyAlignment="1">
      <alignment horizontal="center" shrinkToFit="1"/>
    </xf>
    <xf numFmtId="0" fontId="0" fillId="33" borderId="23" xfId="0" applyFill="1" applyBorder="1" applyAlignment="1">
      <alignment horizontal="center" shrinkToFit="1"/>
    </xf>
    <xf numFmtId="0" fontId="0" fillId="33" borderId="30" xfId="0" applyFill="1" applyBorder="1" applyAlignment="1">
      <alignment horizontal="center" shrinkToFit="1"/>
    </xf>
    <xf numFmtId="0" fontId="0" fillId="37" borderId="13" xfId="0" applyFill="1" applyBorder="1" applyAlignment="1">
      <alignment horizontal="center" vertical="center" shrinkToFit="1"/>
    </xf>
    <xf numFmtId="0" fontId="0" fillId="37" borderId="14" xfId="0" applyFill="1" applyBorder="1" applyAlignment="1">
      <alignment horizontal="center" vertical="center" shrinkToFit="1"/>
    </xf>
    <xf numFmtId="0" fontId="0" fillId="37" borderId="31" xfId="0" applyFill="1" applyBorder="1" applyAlignment="1">
      <alignment horizontal="center" vertical="center" shrinkToFit="1"/>
    </xf>
    <xf numFmtId="0" fontId="0" fillId="37" borderId="16" xfId="0" applyFill="1" applyBorder="1" applyAlignment="1">
      <alignment horizontal="center" vertical="center" wrapText="1" shrinkToFit="1"/>
    </xf>
    <xf numFmtId="0" fontId="0" fillId="37" borderId="27" xfId="0" applyFill="1" applyBorder="1" applyAlignment="1">
      <alignment horizontal="center" vertical="center" wrapText="1" shrinkToFit="1"/>
    </xf>
    <xf numFmtId="0" fontId="0" fillId="37" borderId="28" xfId="0" applyFill="1" applyBorder="1" applyAlignment="1">
      <alignment horizontal="center" vertical="center" wrapText="1" shrinkToFit="1"/>
    </xf>
    <xf numFmtId="0" fontId="0" fillId="37" borderId="29" xfId="0" applyFill="1" applyBorder="1" applyAlignment="1">
      <alignment horizontal="center" vertical="center" wrapText="1" shrinkToFit="1"/>
    </xf>
    <xf numFmtId="0" fontId="0" fillId="37" borderId="21" xfId="0" applyFill="1" applyBorder="1" applyAlignment="1">
      <alignment horizontal="center" shrinkToFit="1"/>
    </xf>
    <xf numFmtId="0" fontId="0" fillId="37" borderId="23" xfId="0" applyFill="1" applyBorder="1" applyAlignment="1">
      <alignment horizontal="center" shrinkToFit="1"/>
    </xf>
    <xf numFmtId="0" fontId="0" fillId="37" borderId="30" xfId="0" applyFill="1" applyBorder="1" applyAlignment="1">
      <alignment horizontal="center" shrinkToFit="1"/>
    </xf>
    <xf numFmtId="0" fontId="0" fillId="0" borderId="1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7" fillId="37" borderId="32" xfId="0" applyFont="1" applyFill="1" applyBorder="1" applyAlignment="1">
      <alignment horizontal="center"/>
    </xf>
    <xf numFmtId="0" fontId="7" fillId="37" borderId="33" xfId="0" applyFont="1" applyFill="1" applyBorder="1" applyAlignment="1">
      <alignment horizontal="center"/>
    </xf>
    <xf numFmtId="0" fontId="7" fillId="37" borderId="34" xfId="0" applyFont="1" applyFill="1" applyBorder="1" applyAlignment="1">
      <alignment horizontal="center"/>
    </xf>
    <xf numFmtId="0" fontId="0" fillId="0" borderId="35" xfId="0" applyBorder="1" applyAlignment="1">
      <alignment horizontal="center" vertical="center" textRotation="255" wrapText="1" shrinkToFit="1"/>
    </xf>
    <xf numFmtId="0" fontId="0" fillId="0" borderId="36" xfId="0" applyBorder="1" applyAlignment="1">
      <alignment horizontal="center" vertical="center" textRotation="255" wrapText="1" shrinkToFit="1"/>
    </xf>
    <xf numFmtId="0" fontId="0" fillId="0" borderId="37" xfId="0" applyBorder="1" applyAlignment="1">
      <alignment horizontal="center" vertical="center" textRotation="255" wrapText="1" shrinkToFi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5" xfId="0" applyBorder="1" applyAlignment="1">
      <alignment horizontal="center" vertical="center" textRotation="255" shrinkToFit="1"/>
    </xf>
    <xf numFmtId="0" fontId="0" fillId="0" borderId="36" xfId="0" applyBorder="1" applyAlignment="1">
      <alignment horizontal="center" vertical="center" textRotation="255" shrinkToFit="1"/>
    </xf>
    <xf numFmtId="0" fontId="0" fillId="0" borderId="37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5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38" borderId="32" xfId="0" applyFill="1" applyBorder="1" applyAlignment="1">
      <alignment horizontal="center" vertical="center"/>
    </xf>
    <xf numFmtId="0" fontId="0" fillId="38" borderId="33" xfId="0" applyFill="1" applyBorder="1" applyAlignment="1">
      <alignment horizontal="center" vertical="center"/>
    </xf>
    <xf numFmtId="0" fontId="0" fillId="38" borderId="34" xfId="0" applyFill="1" applyBorder="1" applyAlignment="1">
      <alignment horizontal="center" vertical="center"/>
    </xf>
    <xf numFmtId="0" fontId="0" fillId="36" borderId="32" xfId="0" applyFill="1" applyBorder="1" applyAlignment="1">
      <alignment horizontal="center" vertical="center" wrapText="1"/>
    </xf>
    <xf numFmtId="0" fontId="0" fillId="36" borderId="33" xfId="0" applyFill="1" applyBorder="1" applyAlignment="1">
      <alignment horizontal="center" vertical="center" wrapText="1"/>
    </xf>
    <xf numFmtId="0" fontId="0" fillId="36" borderId="34" xfId="0" applyFill="1" applyBorder="1" applyAlignment="1">
      <alignment horizontal="center" vertical="center" wrapText="1"/>
    </xf>
    <xf numFmtId="0" fontId="0" fillId="36" borderId="33" xfId="0" applyFill="1" applyBorder="1" applyAlignment="1">
      <alignment horizontal="center" vertical="center"/>
    </xf>
    <xf numFmtId="0" fontId="0" fillId="36" borderId="34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 wrapText="1" shrinkToFit="1"/>
    </xf>
    <xf numFmtId="0" fontId="0" fillId="36" borderId="42" xfId="0" applyFill="1" applyBorder="1" applyAlignment="1">
      <alignment horizontal="center" vertical="center" shrinkToFit="1"/>
    </xf>
    <xf numFmtId="0" fontId="0" fillId="36" borderId="20" xfId="0" applyFill="1" applyBorder="1" applyAlignment="1">
      <alignment horizontal="center" vertical="center" wrapText="1" shrinkToFit="1"/>
    </xf>
    <xf numFmtId="0" fontId="0" fillId="36" borderId="22" xfId="0" applyFill="1" applyBorder="1" applyAlignment="1">
      <alignment horizontal="center" shrinkToFit="1"/>
    </xf>
    <xf numFmtId="0" fontId="0" fillId="36" borderId="43" xfId="0" applyFill="1" applyBorder="1" applyAlignment="1">
      <alignment horizontal="center" vertical="center" wrapText="1"/>
    </xf>
    <xf numFmtId="0" fontId="0" fillId="36" borderId="44" xfId="0" applyFill="1" applyBorder="1" applyAlignment="1">
      <alignment horizontal="center" vertical="center" wrapText="1" shrinkToFit="1"/>
    </xf>
    <xf numFmtId="0" fontId="0" fillId="36" borderId="45" xfId="0" applyFill="1" applyBorder="1" applyAlignment="1">
      <alignment horizontal="center" vertical="center" shrinkToFit="1"/>
    </xf>
    <xf numFmtId="0" fontId="0" fillId="36" borderId="46" xfId="0" applyFill="1" applyBorder="1" applyAlignment="1">
      <alignment horizontal="center" vertical="center" wrapText="1" shrinkToFit="1"/>
    </xf>
    <xf numFmtId="0" fontId="0" fillId="36" borderId="47" xfId="0" applyFill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"/>
          <c:y val="0.14775"/>
          <c:w val="0.87625"/>
          <c:h val="0.733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Sheet1!$I$34:$I$350</c:f>
              <c:numCache/>
            </c:numRef>
          </c:xVal>
          <c:yVal>
            <c:numRef>
              <c:f>Sheet1!$J$34:$J$350</c:f>
              <c:numCache/>
            </c:numRef>
          </c:yVal>
          <c:smooth val="0"/>
        </c:ser>
        <c:axId val="35774601"/>
        <c:axId val="53535954"/>
      </c:scatterChart>
      <c:valAx>
        <c:axId val="35774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x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〔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〕</a:t>
                </a:r>
              </a:p>
            </c:rich>
          </c:tx>
          <c:layout>
            <c:manualLayout>
              <c:xMode val="factor"/>
              <c:yMode val="factor"/>
              <c:x val="-0.0135"/>
              <c:y val="0.1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535954"/>
        <c:crosses val="autoZero"/>
        <c:crossBetween val="midCat"/>
        <c:dispUnits/>
      </c:valAx>
      <c:valAx>
        <c:axId val="535359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ｙ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〔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〕</a:t>
                </a:r>
              </a:p>
            </c:rich>
          </c:tx>
          <c:layout>
            <c:manualLayout>
              <c:xMode val="factor"/>
              <c:yMode val="factor"/>
              <c:x val="0.02175"/>
              <c:y val="0.16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746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.10175"/>
          <c:w val="0.874"/>
          <c:h val="0.755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Sheet1!$E$33:$E$230</c:f>
              <c:numCache/>
            </c:numRef>
          </c:xVal>
          <c:yVal>
            <c:numRef>
              <c:f>Sheet1!$Z$33:$Z$230</c:f>
              <c:numCache/>
            </c:numRef>
          </c:yVal>
          <c:smooth val="0"/>
        </c:ser>
        <c:axId val="12061539"/>
        <c:axId val="41444988"/>
      </c:scatterChart>
      <c:valAx>
        <c:axId val="1206153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時刻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〔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〕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9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44988"/>
        <c:crosses val="autoZero"/>
        <c:crossBetween val="midCat"/>
        <c:dispUnits/>
      </c:valAx>
      <c:valAx>
        <c:axId val="414449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推力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〔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〕</a:t>
                </a:r>
              </a:p>
            </c:rich>
          </c:tx>
          <c:layout>
            <c:manualLayout>
              <c:xMode val="factor"/>
              <c:yMode val="factor"/>
              <c:x val="0.041"/>
              <c:y val="0.15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615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1</xdr:row>
      <xdr:rowOff>85725</xdr:rowOff>
    </xdr:from>
    <xdr:to>
      <xdr:col>25</xdr:col>
      <xdr:colOff>342900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12544425" y="247650"/>
        <a:ext cx="57340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142875</xdr:colOff>
      <xdr:row>1</xdr:row>
      <xdr:rowOff>57150</xdr:rowOff>
    </xdr:from>
    <xdr:to>
      <xdr:col>34</xdr:col>
      <xdr:colOff>361950</xdr:colOff>
      <xdr:row>22</xdr:row>
      <xdr:rowOff>314325</xdr:rowOff>
    </xdr:to>
    <xdr:graphicFrame>
      <xdr:nvGraphicFramePr>
        <xdr:cNvPr id="2" name="Chart 2"/>
        <xdr:cNvGraphicFramePr/>
      </xdr:nvGraphicFramePr>
      <xdr:xfrm>
        <a:off x="18773775" y="219075"/>
        <a:ext cx="5781675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352425</xdr:colOff>
      <xdr:row>36</xdr:row>
      <xdr:rowOff>85725</xdr:rowOff>
    </xdr:from>
    <xdr:to>
      <xdr:col>3</xdr:col>
      <xdr:colOff>314325</xdr:colOff>
      <xdr:row>40</xdr:row>
      <xdr:rowOff>38100</xdr:rowOff>
    </xdr:to>
    <xdr:sp>
      <xdr:nvSpPr>
        <xdr:cNvPr id="3" name="線吹き出し 2 (枠付き) 5"/>
        <xdr:cNvSpPr>
          <a:spLocks/>
        </xdr:cNvSpPr>
      </xdr:nvSpPr>
      <xdr:spPr>
        <a:xfrm>
          <a:off x="1038225" y="10210800"/>
          <a:ext cx="1638300" cy="600075"/>
        </a:xfrm>
        <a:prstGeom prst="borderCallout2">
          <a:avLst>
            <a:gd name="adj1" fmla="val 149708"/>
            <a:gd name="adj2" fmla="val -153384"/>
            <a:gd name="adj3" fmla="val 94972"/>
            <a:gd name="adj4" fmla="val -11768"/>
            <a:gd name="adj5" fmla="val 50370"/>
            <a:gd name="adj6" fmla="val -12560"/>
          </a:avLst>
        </a:prstGeom>
        <a:solidFill>
          <a:srgbClr val="FFFFFF"/>
        </a:solidFill>
        <a:ln w="127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①初期値を代入する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M350"/>
  <sheetViews>
    <sheetView tabSelected="1" zoomScale="55" zoomScaleNormal="55" zoomScalePageLayoutView="0" workbookViewId="0" topLeftCell="A1">
      <selection activeCell="B51" sqref="B51"/>
    </sheetView>
  </sheetViews>
  <sheetFormatPr defaultColWidth="9.00390625" defaultRowHeight="13.5"/>
  <cols>
    <col min="2" max="2" width="7.125" style="0" customWidth="1"/>
    <col min="3" max="3" width="14.875" style="0" customWidth="1"/>
    <col min="4" max="4" width="10.50390625" style="6" customWidth="1"/>
    <col min="5" max="5" width="11.375" style="0" customWidth="1"/>
    <col min="6" max="39" width="9.125" style="0" customWidth="1"/>
  </cols>
  <sheetData>
    <row r="1" ht="12.75" thickBot="1"/>
    <row r="2" spans="4:13" ht="18.75" thickBot="1">
      <c r="D2" s="98" t="s">
        <v>183</v>
      </c>
      <c r="E2" s="99"/>
      <c r="F2" s="99"/>
      <c r="G2" s="99"/>
      <c r="H2" s="99"/>
      <c r="I2" s="99"/>
      <c r="J2" s="99"/>
      <c r="K2" s="99"/>
      <c r="L2" s="99"/>
      <c r="M2" s="100"/>
    </row>
    <row r="3" spans="4:6" ht="12.75">
      <c r="D3"/>
      <c r="F3" s="6"/>
    </row>
    <row r="4" spans="3:6" ht="12.75" thickBot="1">
      <c r="C4" s="7" t="s">
        <v>131</v>
      </c>
      <c r="D4" s="8" t="s">
        <v>29</v>
      </c>
      <c r="E4" s="8" t="s">
        <v>0</v>
      </c>
      <c r="F4" s="8" t="s">
        <v>31</v>
      </c>
    </row>
    <row r="5" spans="2:17" ht="12.75" customHeight="1">
      <c r="B5" s="114" t="s">
        <v>71</v>
      </c>
      <c r="C5" s="9" t="s">
        <v>132</v>
      </c>
      <c r="D5" s="10" t="s">
        <v>172</v>
      </c>
      <c r="E5" s="11">
        <v>3.141592654</v>
      </c>
      <c r="F5" s="10"/>
      <c r="G5" s="117" t="s">
        <v>173</v>
      </c>
      <c r="H5" s="117"/>
      <c r="I5" s="117"/>
      <c r="J5" s="117"/>
      <c r="K5" s="117"/>
      <c r="L5" s="117"/>
      <c r="M5" s="117"/>
      <c r="N5" s="117"/>
      <c r="O5" s="117"/>
      <c r="P5" s="117"/>
      <c r="Q5" s="118"/>
    </row>
    <row r="6" spans="2:17" ht="12.75">
      <c r="B6" s="115"/>
      <c r="C6" s="12" t="s">
        <v>133</v>
      </c>
      <c r="D6" s="13" t="s">
        <v>174</v>
      </c>
      <c r="E6" s="14">
        <f>1.013*10^5</f>
        <v>101299.99999999999</v>
      </c>
      <c r="F6" s="13" t="s">
        <v>161</v>
      </c>
      <c r="G6" s="105" t="s">
        <v>134</v>
      </c>
      <c r="H6" s="105"/>
      <c r="I6" s="105"/>
      <c r="J6" s="105"/>
      <c r="K6" s="105"/>
      <c r="L6" s="105"/>
      <c r="M6" s="105"/>
      <c r="N6" s="105"/>
      <c r="O6" s="105"/>
      <c r="P6" s="105"/>
      <c r="Q6" s="119"/>
    </row>
    <row r="7" spans="2:17" ht="12.75">
      <c r="B7" s="115"/>
      <c r="C7" s="12" t="s">
        <v>135</v>
      </c>
      <c r="D7" s="13" t="s">
        <v>162</v>
      </c>
      <c r="E7" s="14">
        <v>999.1</v>
      </c>
      <c r="F7" s="13" t="s">
        <v>175</v>
      </c>
      <c r="G7" s="105" t="s">
        <v>184</v>
      </c>
      <c r="H7" s="105"/>
      <c r="I7" s="105"/>
      <c r="J7" s="105"/>
      <c r="K7" s="105"/>
      <c r="L7" s="105"/>
      <c r="M7" s="105"/>
      <c r="N7" s="105"/>
      <c r="O7" s="105"/>
      <c r="P7" s="105"/>
      <c r="Q7" s="119"/>
    </row>
    <row r="8" spans="2:17" ht="25.5">
      <c r="B8" s="115"/>
      <c r="C8" s="16" t="s">
        <v>136</v>
      </c>
      <c r="D8" s="17" t="s">
        <v>106</v>
      </c>
      <c r="E8" s="14">
        <v>1.225</v>
      </c>
      <c r="F8" s="17" t="s">
        <v>96</v>
      </c>
      <c r="G8" s="106" t="s">
        <v>163</v>
      </c>
      <c r="H8" s="107"/>
      <c r="I8" s="107"/>
      <c r="J8" s="107"/>
      <c r="K8" s="107"/>
      <c r="L8" s="107"/>
      <c r="M8" s="107"/>
      <c r="N8" s="107"/>
      <c r="O8" s="107"/>
      <c r="P8" s="107"/>
      <c r="Q8" s="120"/>
    </row>
    <row r="9" spans="2:17" ht="12.75">
      <c r="B9" s="115"/>
      <c r="C9" s="12" t="s">
        <v>137</v>
      </c>
      <c r="D9" s="17" t="s">
        <v>16</v>
      </c>
      <c r="E9" s="14">
        <v>287.03</v>
      </c>
      <c r="F9" s="17" t="s">
        <v>97</v>
      </c>
      <c r="G9" s="121" t="s">
        <v>138</v>
      </c>
      <c r="H9" s="122"/>
      <c r="I9" s="122"/>
      <c r="J9" s="122"/>
      <c r="K9" s="122"/>
      <c r="L9" s="122"/>
      <c r="M9" s="122"/>
      <c r="N9" s="122"/>
      <c r="O9" s="122"/>
      <c r="P9" s="122"/>
      <c r="Q9" s="123"/>
    </row>
    <row r="10" spans="2:17" ht="12.75">
      <c r="B10" s="115"/>
      <c r="C10" s="12" t="s">
        <v>139</v>
      </c>
      <c r="D10" s="13" t="s">
        <v>107</v>
      </c>
      <c r="E10" s="14">
        <v>1.4</v>
      </c>
      <c r="F10" s="13"/>
      <c r="G10" s="105" t="s">
        <v>164</v>
      </c>
      <c r="H10" s="105"/>
      <c r="I10" s="105"/>
      <c r="J10" s="105"/>
      <c r="K10" s="105"/>
      <c r="L10" s="105"/>
      <c r="M10" s="105"/>
      <c r="N10" s="105"/>
      <c r="O10" s="105"/>
      <c r="P10" s="105"/>
      <c r="Q10" s="119"/>
    </row>
    <row r="11" spans="2:17" ht="12.75">
      <c r="B11" s="115"/>
      <c r="C11" s="12" t="s">
        <v>140</v>
      </c>
      <c r="D11" s="20" t="s">
        <v>108</v>
      </c>
      <c r="E11" s="21">
        <v>0.34</v>
      </c>
      <c r="F11" s="13"/>
      <c r="G11" s="121" t="s">
        <v>141</v>
      </c>
      <c r="H11" s="122"/>
      <c r="I11" s="122"/>
      <c r="J11" s="122"/>
      <c r="K11" s="122"/>
      <c r="L11" s="122"/>
      <c r="M11" s="122"/>
      <c r="N11" s="122"/>
      <c r="O11" s="122"/>
      <c r="P11" s="122"/>
      <c r="Q11" s="123"/>
    </row>
    <row r="12" spans="2:17" ht="25.5" thickBot="1">
      <c r="B12" s="116"/>
      <c r="C12" s="22" t="s">
        <v>142</v>
      </c>
      <c r="D12" s="23" t="s">
        <v>109</v>
      </c>
      <c r="E12" s="24">
        <f>(2/($E$10+1))^($E$10/($E$10-1))</f>
        <v>0.5282817877171742</v>
      </c>
      <c r="F12" s="25"/>
      <c r="G12" s="124" t="s">
        <v>143</v>
      </c>
      <c r="H12" s="125"/>
      <c r="I12" s="125"/>
      <c r="J12" s="125"/>
      <c r="K12" s="125"/>
      <c r="L12" s="125"/>
      <c r="M12" s="125"/>
      <c r="N12" s="125"/>
      <c r="O12" s="125"/>
      <c r="P12" s="125"/>
      <c r="Q12" s="126"/>
    </row>
    <row r="13" spans="2:17" ht="25.5" customHeight="1">
      <c r="B13" s="101" t="s">
        <v>73</v>
      </c>
      <c r="C13" s="26" t="s">
        <v>144</v>
      </c>
      <c r="D13" s="27" t="s">
        <v>113</v>
      </c>
      <c r="E13" s="28">
        <f>E5*(4.2*10^(-3))^2</f>
        <v>5.5417694416560016E-05</v>
      </c>
      <c r="F13" s="27" t="s">
        <v>165</v>
      </c>
      <c r="G13" s="104" t="s">
        <v>145</v>
      </c>
      <c r="H13" s="104"/>
      <c r="I13" s="104"/>
      <c r="J13" s="104"/>
      <c r="K13" s="104"/>
      <c r="L13" s="104"/>
      <c r="M13" s="104"/>
      <c r="N13" s="104"/>
      <c r="O13" s="104"/>
      <c r="P13" s="104"/>
      <c r="Q13" s="104"/>
    </row>
    <row r="14" spans="2:17" ht="12.75">
      <c r="B14" s="102"/>
      <c r="C14" s="29" t="s">
        <v>146</v>
      </c>
      <c r="D14" s="13" t="s">
        <v>111</v>
      </c>
      <c r="E14" s="28">
        <v>0.165</v>
      </c>
      <c r="F14" s="13" t="s">
        <v>166</v>
      </c>
      <c r="G14" s="105" t="s">
        <v>147</v>
      </c>
      <c r="H14" s="105"/>
      <c r="I14" s="105"/>
      <c r="J14" s="105"/>
      <c r="K14" s="105"/>
      <c r="L14" s="105"/>
      <c r="M14" s="105"/>
      <c r="N14" s="105"/>
      <c r="O14" s="105"/>
      <c r="P14" s="105"/>
      <c r="Q14" s="105"/>
    </row>
    <row r="15" spans="2:17" ht="12.75" thickBot="1">
      <c r="B15" s="102"/>
      <c r="C15" s="29" t="s">
        <v>148</v>
      </c>
      <c r="D15" s="13" t="s">
        <v>167</v>
      </c>
      <c r="E15" s="30">
        <f>1.5*10^(-3)</f>
        <v>0.0015</v>
      </c>
      <c r="F15" s="13" t="s">
        <v>52</v>
      </c>
      <c r="G15" s="106" t="s">
        <v>149</v>
      </c>
      <c r="H15" s="107"/>
      <c r="I15" s="107"/>
      <c r="J15" s="107"/>
      <c r="K15" s="107"/>
      <c r="L15" s="107"/>
      <c r="M15" s="107"/>
      <c r="N15" s="107"/>
      <c r="O15" s="107"/>
      <c r="P15" s="107"/>
      <c r="Q15" s="108"/>
    </row>
    <row r="16" spans="2:17" ht="12.75">
      <c r="B16" s="102"/>
      <c r="C16" s="29" t="s">
        <v>168</v>
      </c>
      <c r="D16" s="31" t="s">
        <v>110</v>
      </c>
      <c r="E16" s="32">
        <f>E5*(4.7*10^(-2))^2</f>
        <v>0.006939778172686001</v>
      </c>
      <c r="F16" s="31" t="s">
        <v>98</v>
      </c>
      <c r="G16" s="33" t="s">
        <v>72</v>
      </c>
      <c r="H16" s="19"/>
      <c r="I16" s="19"/>
      <c r="J16" s="19"/>
      <c r="K16" s="19"/>
      <c r="L16" s="19"/>
      <c r="M16" s="19"/>
      <c r="N16" s="19"/>
      <c r="O16" s="19"/>
      <c r="P16" s="19"/>
      <c r="Q16" s="14"/>
    </row>
    <row r="17" spans="2:17" ht="12.75" thickBot="1">
      <c r="B17" s="103"/>
      <c r="C17" s="29" t="s">
        <v>150</v>
      </c>
      <c r="D17" s="34" t="s">
        <v>112</v>
      </c>
      <c r="E17" s="28">
        <v>0.15</v>
      </c>
      <c r="F17" s="34" t="s">
        <v>99</v>
      </c>
      <c r="G17" s="18" t="s">
        <v>182</v>
      </c>
      <c r="H17" s="19"/>
      <c r="I17" s="19"/>
      <c r="J17" s="19"/>
      <c r="K17" s="19"/>
      <c r="L17" s="19"/>
      <c r="M17" s="19"/>
      <c r="N17" s="19"/>
      <c r="O17" s="19"/>
      <c r="P17" s="19"/>
      <c r="Q17" s="14"/>
    </row>
    <row r="18" spans="3:17" ht="12.75">
      <c r="C18" s="35" t="s">
        <v>151</v>
      </c>
      <c r="D18" s="36" t="s">
        <v>169</v>
      </c>
      <c r="E18" s="15">
        <v>0.02</v>
      </c>
      <c r="F18" s="36" t="s">
        <v>101</v>
      </c>
      <c r="G18" s="106" t="s">
        <v>152</v>
      </c>
      <c r="H18" s="107"/>
      <c r="I18" s="107"/>
      <c r="J18" s="107"/>
      <c r="K18" s="107"/>
      <c r="L18" s="107"/>
      <c r="M18" s="107"/>
      <c r="N18" s="107"/>
      <c r="O18" s="107"/>
      <c r="P18" s="107"/>
      <c r="Q18" s="108"/>
    </row>
    <row r="19" spans="4:17" ht="12.75"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3:17" ht="12.75" thickBot="1">
      <c r="C20" s="38" t="s">
        <v>153</v>
      </c>
      <c r="D20" s="39" t="s">
        <v>29</v>
      </c>
      <c r="E20" s="39" t="s">
        <v>0</v>
      </c>
      <c r="F20" s="39" t="s">
        <v>31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</row>
    <row r="21" spans="2:17" ht="25.5">
      <c r="B21" s="109" t="s">
        <v>74</v>
      </c>
      <c r="C21" s="40" t="s">
        <v>154</v>
      </c>
      <c r="D21" s="41" t="s">
        <v>155</v>
      </c>
      <c r="E21" s="32">
        <f>7*E6</f>
        <v>709099.9999999999</v>
      </c>
      <c r="F21" s="41" t="s">
        <v>176</v>
      </c>
      <c r="G21" s="112" t="s">
        <v>177</v>
      </c>
      <c r="H21" s="112"/>
      <c r="I21" s="112"/>
      <c r="J21" s="112"/>
      <c r="K21" s="112"/>
      <c r="L21" s="112"/>
      <c r="M21" s="112"/>
      <c r="N21" s="112"/>
      <c r="O21" s="112"/>
      <c r="P21" s="112"/>
      <c r="Q21" s="113"/>
    </row>
    <row r="22" spans="2:17" ht="25.5">
      <c r="B22" s="110"/>
      <c r="C22" s="42" t="s">
        <v>156</v>
      </c>
      <c r="D22" s="43" t="s">
        <v>178</v>
      </c>
      <c r="E22" s="28">
        <f>273+15</f>
        <v>288</v>
      </c>
      <c r="F22" s="43" t="s">
        <v>100</v>
      </c>
      <c r="G22" s="96" t="s">
        <v>185</v>
      </c>
      <c r="H22" s="96"/>
      <c r="I22" s="96"/>
      <c r="J22" s="96"/>
      <c r="K22" s="96"/>
      <c r="L22" s="96"/>
      <c r="M22" s="96"/>
      <c r="N22" s="96"/>
      <c r="O22" s="96"/>
      <c r="P22" s="96"/>
      <c r="Q22" s="97"/>
    </row>
    <row r="23" spans="2:17" ht="25.5">
      <c r="B23" s="110"/>
      <c r="C23" s="42" t="s">
        <v>157</v>
      </c>
      <c r="D23" s="43" t="s">
        <v>170</v>
      </c>
      <c r="E23" s="28">
        <f>E21/(E9*E22)</f>
        <v>8.578032880806111</v>
      </c>
      <c r="F23" s="43" t="s">
        <v>95</v>
      </c>
      <c r="G23" s="96" t="s">
        <v>186</v>
      </c>
      <c r="H23" s="96"/>
      <c r="I23" s="96"/>
      <c r="J23" s="96"/>
      <c r="K23" s="96"/>
      <c r="L23" s="96"/>
      <c r="M23" s="96"/>
      <c r="N23" s="96"/>
      <c r="O23" s="96"/>
      <c r="P23" s="96"/>
      <c r="Q23" s="97"/>
    </row>
    <row r="24" spans="2:17" ht="15.75" customHeight="1">
      <c r="B24" s="110"/>
      <c r="C24" s="42" t="s">
        <v>158</v>
      </c>
      <c r="D24" s="43" t="s">
        <v>171</v>
      </c>
      <c r="E24" s="28">
        <f>2*E5*65/360</f>
        <v>1.1344640139444444</v>
      </c>
      <c r="F24" s="43" t="s">
        <v>179</v>
      </c>
      <c r="G24" s="96" t="s">
        <v>187</v>
      </c>
      <c r="H24" s="96"/>
      <c r="I24" s="96"/>
      <c r="J24" s="96"/>
      <c r="K24" s="96"/>
      <c r="L24" s="96"/>
      <c r="M24" s="96"/>
      <c r="N24" s="96"/>
      <c r="O24" s="96"/>
      <c r="P24" s="96"/>
      <c r="Q24" s="97"/>
    </row>
    <row r="25" spans="2:17" ht="25.5" thickBot="1">
      <c r="B25" s="111"/>
      <c r="C25" s="42" t="s">
        <v>159</v>
      </c>
      <c r="D25" s="43" t="s">
        <v>180</v>
      </c>
      <c r="E25" s="30">
        <v>0.6</v>
      </c>
      <c r="F25" s="43" t="s">
        <v>181</v>
      </c>
      <c r="G25" s="96" t="s">
        <v>160</v>
      </c>
      <c r="H25" s="96"/>
      <c r="I25" s="96"/>
      <c r="J25" s="96"/>
      <c r="K25" s="96"/>
      <c r="L25" s="96"/>
      <c r="M25" s="96"/>
      <c r="N25" s="96"/>
      <c r="O25" s="96"/>
      <c r="P25" s="96"/>
      <c r="Q25" s="97"/>
    </row>
    <row r="27" ht="20.25" customHeight="1" thickBot="1"/>
    <row r="28" spans="6:39" ht="26.25" customHeight="1" thickBot="1">
      <c r="F28" s="135" t="s">
        <v>88</v>
      </c>
      <c r="G28" s="136"/>
      <c r="H28" s="136"/>
      <c r="I28" s="136"/>
      <c r="J28" s="136"/>
      <c r="K28" s="136"/>
      <c r="L28" s="136"/>
      <c r="M28" s="136"/>
      <c r="N28" s="136"/>
      <c r="O28" s="136"/>
      <c r="P28" s="137"/>
      <c r="Q28" s="130" t="s">
        <v>89</v>
      </c>
      <c r="R28" s="132"/>
      <c r="S28" s="130" t="s">
        <v>81</v>
      </c>
      <c r="T28" s="131"/>
      <c r="U28" s="131"/>
      <c r="V28" s="131"/>
      <c r="W28" s="131"/>
      <c r="X28" s="131"/>
      <c r="Y28" s="132"/>
      <c r="Z28" s="142" t="s">
        <v>34</v>
      </c>
      <c r="AA28" s="133" t="s">
        <v>87</v>
      </c>
      <c r="AB28" s="133"/>
      <c r="AC28" s="133"/>
      <c r="AD28" s="133"/>
      <c r="AE28" s="134"/>
      <c r="AF28" s="127" t="s">
        <v>102</v>
      </c>
      <c r="AG28" s="128"/>
      <c r="AH28" s="128"/>
      <c r="AI28" s="128"/>
      <c r="AJ28" s="128"/>
      <c r="AK28" s="128"/>
      <c r="AL28" s="128"/>
      <c r="AM28" s="129"/>
    </row>
    <row r="29" spans="3:39" s="2" customFormat="1" ht="87.75" customHeight="1" thickBot="1">
      <c r="C29" s="89" t="s">
        <v>30</v>
      </c>
      <c r="D29" s="47"/>
      <c r="E29" s="90" t="s">
        <v>19</v>
      </c>
      <c r="F29" s="79" t="s">
        <v>20</v>
      </c>
      <c r="G29" s="53" t="s">
        <v>21</v>
      </c>
      <c r="H29" s="53" t="s">
        <v>22</v>
      </c>
      <c r="I29" s="53" t="s">
        <v>23</v>
      </c>
      <c r="J29" s="53" t="s">
        <v>24</v>
      </c>
      <c r="K29" s="53" t="s">
        <v>47</v>
      </c>
      <c r="L29" s="53" t="s">
        <v>50</v>
      </c>
      <c r="M29" s="53" t="s">
        <v>91</v>
      </c>
      <c r="N29" s="53" t="s">
        <v>93</v>
      </c>
      <c r="O29" s="53" t="s">
        <v>94</v>
      </c>
      <c r="P29" s="80" t="s">
        <v>46</v>
      </c>
      <c r="Q29" s="61" t="s">
        <v>33</v>
      </c>
      <c r="R29" s="45" t="s">
        <v>122</v>
      </c>
      <c r="S29" s="45" t="s">
        <v>75</v>
      </c>
      <c r="T29" s="45" t="s">
        <v>77</v>
      </c>
      <c r="U29" s="45" t="s">
        <v>82</v>
      </c>
      <c r="V29" s="45" t="s">
        <v>83</v>
      </c>
      <c r="W29" s="45" t="s">
        <v>84</v>
      </c>
      <c r="X29" s="45" t="s">
        <v>85</v>
      </c>
      <c r="Y29" s="62" t="s">
        <v>123</v>
      </c>
      <c r="Z29" s="143" t="s">
        <v>34</v>
      </c>
      <c r="AA29" s="138" t="s">
        <v>48</v>
      </c>
      <c r="AB29" s="45" t="s">
        <v>36</v>
      </c>
      <c r="AC29" s="45" t="s">
        <v>49</v>
      </c>
      <c r="AD29" s="45" t="s">
        <v>37</v>
      </c>
      <c r="AE29" s="62" t="s">
        <v>38</v>
      </c>
      <c r="AF29" s="70" t="s">
        <v>39</v>
      </c>
      <c r="AG29" s="50" t="s">
        <v>41</v>
      </c>
      <c r="AH29" s="50" t="s">
        <v>119</v>
      </c>
      <c r="AI29" s="50" t="s">
        <v>40</v>
      </c>
      <c r="AJ29" s="50" t="s">
        <v>42</v>
      </c>
      <c r="AK29" s="50" t="s">
        <v>43</v>
      </c>
      <c r="AL29" s="50" t="s">
        <v>44</v>
      </c>
      <c r="AM29" s="71" t="s">
        <v>45</v>
      </c>
    </row>
    <row r="30" spans="3:39" s="55" customFormat="1" ht="20.25" customHeight="1">
      <c r="C30" s="86" t="s">
        <v>29</v>
      </c>
      <c r="D30" s="87"/>
      <c r="E30" s="88" t="s">
        <v>3</v>
      </c>
      <c r="F30" s="77" t="s">
        <v>190</v>
      </c>
      <c r="G30" s="52" t="s">
        <v>191</v>
      </c>
      <c r="H30" s="52" t="s">
        <v>192</v>
      </c>
      <c r="I30" s="52" t="s">
        <v>1</v>
      </c>
      <c r="J30" s="52" t="s">
        <v>2</v>
      </c>
      <c r="K30" s="52" t="s">
        <v>5</v>
      </c>
      <c r="L30" s="52" t="s">
        <v>12</v>
      </c>
      <c r="M30" s="52" t="s">
        <v>65</v>
      </c>
      <c r="N30" s="52" t="s">
        <v>90</v>
      </c>
      <c r="O30" s="52" t="s">
        <v>92</v>
      </c>
      <c r="P30" s="78" t="s">
        <v>4</v>
      </c>
      <c r="Q30" s="59" t="s">
        <v>6</v>
      </c>
      <c r="R30" s="44" t="s">
        <v>9</v>
      </c>
      <c r="S30" s="44" t="s">
        <v>79</v>
      </c>
      <c r="T30" s="44" t="s">
        <v>78</v>
      </c>
      <c r="U30" s="44" t="s">
        <v>86</v>
      </c>
      <c r="V30" s="44" t="s">
        <v>193</v>
      </c>
      <c r="W30" s="44" t="s">
        <v>104</v>
      </c>
      <c r="X30" s="44" t="s">
        <v>116</v>
      </c>
      <c r="Y30" s="60" t="s">
        <v>115</v>
      </c>
      <c r="Z30" s="144" t="s">
        <v>129</v>
      </c>
      <c r="AA30" s="139" t="s">
        <v>10</v>
      </c>
      <c r="AB30" s="44" t="s">
        <v>16</v>
      </c>
      <c r="AC30" s="44" t="s">
        <v>11</v>
      </c>
      <c r="AD30" s="44" t="s">
        <v>7</v>
      </c>
      <c r="AE30" s="60" t="s">
        <v>8</v>
      </c>
      <c r="AF30" s="68" t="s">
        <v>13</v>
      </c>
      <c r="AG30" s="49" t="s">
        <v>14</v>
      </c>
      <c r="AH30" s="58" t="s">
        <v>118</v>
      </c>
      <c r="AI30" s="49" t="s">
        <v>15</v>
      </c>
      <c r="AJ30" s="49" t="s">
        <v>194</v>
      </c>
      <c r="AK30" s="49" t="s">
        <v>195</v>
      </c>
      <c r="AL30" s="49" t="s">
        <v>17</v>
      </c>
      <c r="AM30" s="69" t="s">
        <v>18</v>
      </c>
    </row>
    <row r="31" spans="3:39" s="2" customFormat="1" ht="148.5" customHeight="1">
      <c r="C31" s="91" t="s">
        <v>58</v>
      </c>
      <c r="D31" s="48"/>
      <c r="E31" s="92" t="s">
        <v>59</v>
      </c>
      <c r="F31" s="81" t="s">
        <v>196</v>
      </c>
      <c r="G31" s="54" t="s">
        <v>197</v>
      </c>
      <c r="H31" s="54" t="s">
        <v>198</v>
      </c>
      <c r="I31" s="54" t="s">
        <v>60</v>
      </c>
      <c r="J31" s="54" t="s">
        <v>61</v>
      </c>
      <c r="K31" s="54" t="s">
        <v>62</v>
      </c>
      <c r="L31" s="54" t="s">
        <v>125</v>
      </c>
      <c r="M31" s="54" t="s">
        <v>66</v>
      </c>
      <c r="N31" s="54" t="s">
        <v>120</v>
      </c>
      <c r="O31" s="54" t="s">
        <v>199</v>
      </c>
      <c r="P31" s="82" t="s">
        <v>200</v>
      </c>
      <c r="Q31" s="63" t="s">
        <v>63</v>
      </c>
      <c r="R31" s="46" t="s">
        <v>201</v>
      </c>
      <c r="S31" s="46" t="s">
        <v>76</v>
      </c>
      <c r="T31" s="46" t="s">
        <v>80</v>
      </c>
      <c r="U31" s="46" t="s">
        <v>103</v>
      </c>
      <c r="V31" s="46" t="s">
        <v>128</v>
      </c>
      <c r="W31" s="46" t="s">
        <v>202</v>
      </c>
      <c r="X31" s="46" t="s">
        <v>114</v>
      </c>
      <c r="Y31" s="64" t="s">
        <v>117</v>
      </c>
      <c r="Z31" s="145" t="s">
        <v>124</v>
      </c>
      <c r="AA31" s="140" t="s">
        <v>64</v>
      </c>
      <c r="AB31" s="46" t="s">
        <v>203</v>
      </c>
      <c r="AC31" s="46" t="s">
        <v>204</v>
      </c>
      <c r="AD31" s="46" t="s">
        <v>188</v>
      </c>
      <c r="AE31" s="64" t="s">
        <v>189</v>
      </c>
      <c r="AF31" s="72" t="s">
        <v>205</v>
      </c>
      <c r="AG31" s="51" t="s">
        <v>121</v>
      </c>
      <c r="AH31" s="50" t="s">
        <v>127</v>
      </c>
      <c r="AI31" s="51" t="s">
        <v>130</v>
      </c>
      <c r="AJ31" s="51" t="s">
        <v>67</v>
      </c>
      <c r="AK31" s="51" t="s">
        <v>68</v>
      </c>
      <c r="AL31" s="51" t="s">
        <v>69</v>
      </c>
      <c r="AM31" s="73" t="s">
        <v>70</v>
      </c>
    </row>
    <row r="32" spans="3:39" s="3" customFormat="1" ht="12.75" thickBot="1">
      <c r="C32" s="93" t="s">
        <v>31</v>
      </c>
      <c r="D32" s="94"/>
      <c r="E32" s="95" t="s">
        <v>25</v>
      </c>
      <c r="F32" s="83" t="s">
        <v>26</v>
      </c>
      <c r="G32" s="84" t="s">
        <v>26</v>
      </c>
      <c r="H32" s="84" t="s">
        <v>26</v>
      </c>
      <c r="I32" s="84" t="s">
        <v>27</v>
      </c>
      <c r="J32" s="84" t="s">
        <v>27</v>
      </c>
      <c r="K32" s="84" t="s">
        <v>32</v>
      </c>
      <c r="L32" s="84" t="s">
        <v>52</v>
      </c>
      <c r="M32" s="84" t="s">
        <v>28</v>
      </c>
      <c r="N32" s="84" t="s">
        <v>96</v>
      </c>
      <c r="O32" s="84" t="s">
        <v>105</v>
      </c>
      <c r="P32" s="85" t="s">
        <v>126</v>
      </c>
      <c r="Q32" s="65" t="s">
        <v>26</v>
      </c>
      <c r="R32" s="66" t="s">
        <v>35</v>
      </c>
      <c r="S32" s="66" t="s">
        <v>28</v>
      </c>
      <c r="T32" s="66" t="s">
        <v>28</v>
      </c>
      <c r="U32" s="66" t="s">
        <v>96</v>
      </c>
      <c r="V32" s="66" t="s">
        <v>26</v>
      </c>
      <c r="W32" s="66" t="s">
        <v>11</v>
      </c>
      <c r="X32" s="66" t="s">
        <v>11</v>
      </c>
      <c r="Y32" s="67" t="s">
        <v>11</v>
      </c>
      <c r="Z32" s="146" t="s">
        <v>11</v>
      </c>
      <c r="AA32" s="141" t="s">
        <v>11</v>
      </c>
      <c r="AB32" s="66" t="s">
        <v>35</v>
      </c>
      <c r="AC32" s="66" t="s">
        <v>11</v>
      </c>
      <c r="AD32" s="66" t="s">
        <v>51</v>
      </c>
      <c r="AE32" s="67" t="s">
        <v>51</v>
      </c>
      <c r="AF32" s="74" t="s">
        <v>32</v>
      </c>
      <c r="AG32" s="75" t="s">
        <v>53</v>
      </c>
      <c r="AH32" s="75" t="s">
        <v>96</v>
      </c>
      <c r="AI32" s="75" t="s">
        <v>54</v>
      </c>
      <c r="AJ32" s="75" t="s">
        <v>55</v>
      </c>
      <c r="AK32" s="75" t="s">
        <v>56</v>
      </c>
      <c r="AL32" s="75" t="s">
        <v>57</v>
      </c>
      <c r="AM32" s="76" t="s">
        <v>57</v>
      </c>
    </row>
    <row r="33" spans="4:39" s="1" customFormat="1" ht="12.75">
      <c r="D33" s="3"/>
      <c r="E33" s="56">
        <v>0</v>
      </c>
      <c r="F33" s="56">
        <v>0</v>
      </c>
      <c r="G33" s="56">
        <v>0</v>
      </c>
      <c r="H33" s="56">
        <f>SQRT(F33^2+G33^2)</f>
        <v>0</v>
      </c>
      <c r="I33" s="56">
        <v>0</v>
      </c>
      <c r="J33" s="56">
        <v>0</v>
      </c>
      <c r="K33" s="56">
        <f>$E$25</f>
        <v>0.6</v>
      </c>
      <c r="L33" s="56">
        <f>$E$15-K33/$E$7</f>
        <v>0.000899459513562206</v>
      </c>
      <c r="M33" s="56">
        <f>$E$21</f>
        <v>709099.9999999999</v>
      </c>
      <c r="N33" s="56">
        <f>$E$23</f>
        <v>8.578032880806111</v>
      </c>
      <c r="O33" s="56">
        <f>M33/(N33*$E$9)</f>
        <v>287.99999999999994</v>
      </c>
      <c r="P33" s="56">
        <f>$E$24</f>
        <v>1.1344640139444444</v>
      </c>
      <c r="Q33" s="5">
        <f>IF(K33&lt;=0,0,SQRT(2*(M33-$E$6)/$E$7))</f>
        <v>34.88115573662906</v>
      </c>
      <c r="R33" s="5">
        <f>IF(K33&lt;=0,0,$E$7*$E$13*Q33^2)</f>
        <v>67.36574933277035</v>
      </c>
      <c r="S33" s="5">
        <f>IF(K33&gt;0,"",M33*$E$12)</f>
      </c>
      <c r="T33" s="5">
        <f>IF(K33&gt;0,"",IF(S33&gt;$E$6,S33,$E$6))</f>
      </c>
      <c r="U33" s="5">
        <f>IF(K33&gt;0,"",N33*(T33/M33)^(1/$E$10))</f>
      </c>
      <c r="V33" s="5">
        <f>IF(K33&gt;0,"",SQRT(2*$E$10/($E$10-1)*M33/N33*(1-(T33/M33)^(($E$10-1)/$E$10))))</f>
      </c>
      <c r="W33" s="5">
        <f>IF(K33&gt;0,"",U33*$E$13*V33^2)</f>
      </c>
      <c r="X33" s="5">
        <f>IF(K33&gt;0,"",IF(T33&gt;$E$6,$E$13*(T33-$E$6),0))</f>
      </c>
      <c r="Y33" s="5">
        <f>IF(K33&gt;0,"",W33+X33)</f>
      </c>
      <c r="Z33" s="5">
        <f>IF(K33&gt;0,R33,Y33)</f>
        <v>67.36574933277035</v>
      </c>
      <c r="AA33" s="5">
        <f>($E$14+K33)*9.8</f>
        <v>7.497000000000001</v>
      </c>
      <c r="AB33" s="5">
        <f>$E$11*$E$8/2*H33^2*$E$16</f>
        <v>0</v>
      </c>
      <c r="AC33" s="5">
        <f>IF(SQRT(I33^2+J33^2)&gt;$E$17,0,AA33*COS(P33))</f>
        <v>3.16836910726354</v>
      </c>
      <c r="AD33" s="5">
        <f>(Z33-AB33)*COS(P33)-AC33*SIN(P33)</f>
        <v>25.59847828051348</v>
      </c>
      <c r="AE33" s="5">
        <f>(Z33-AB33)*SIN(P33)+AC33*COS(P33)-AA33</f>
        <v>54.89611384830533</v>
      </c>
      <c r="AF33" s="5">
        <f aca="true" t="shared" si="0" ref="AF33:AF64">-$E$7*$E$13*Q33*$E$18</f>
        <v>-0.03862586999204781</v>
      </c>
      <c r="AG33" s="5">
        <f>-AF33/$E$7</f>
        <v>3.866066459017897E-05</v>
      </c>
      <c r="AH33" s="5">
        <f aca="true" t="shared" si="1" ref="AH33:AH64">IF(K33&gt;0,N33*(-AG33/L33),-U33*$E$13*V33*$E$18/L33)</f>
        <v>-0.36870192270798213</v>
      </c>
      <c r="AI33" s="5">
        <f aca="true" t="shared" si="2" ref="AI33:AI64">$E$10*M33*AH33/N33</f>
        <v>-42670.05639114842</v>
      </c>
      <c r="AJ33" s="5">
        <f aca="true" t="shared" si="3" ref="AJ33:AJ64">(AD33/($E$14+K33))*$E$18</f>
        <v>0.6692412622356466</v>
      </c>
      <c r="AK33" s="5">
        <f aca="true" t="shared" si="4" ref="AK33:AK64">(AE33/($E$14+K33))*$E$18</f>
        <v>1.4351925189099433</v>
      </c>
      <c r="AL33" s="5">
        <f aca="true" t="shared" si="5" ref="AL33:AM35">F33*$E$18</f>
        <v>0</v>
      </c>
      <c r="AM33" s="5">
        <f t="shared" si="5"/>
        <v>0</v>
      </c>
    </row>
    <row r="34" spans="4:39" s="1" customFormat="1" ht="12.75">
      <c r="D34" s="3"/>
      <c r="E34" s="4">
        <f>E33+$E$18</f>
        <v>0.02</v>
      </c>
      <c r="F34" s="4">
        <f aca="true" t="shared" si="6" ref="F34:F65">F33+AJ33</f>
        <v>0.6692412622356466</v>
      </c>
      <c r="G34" s="4">
        <f aca="true" t="shared" si="7" ref="G34:G65">G33+AK33</f>
        <v>1.4351925189099433</v>
      </c>
      <c r="H34" s="4">
        <f>SQRT(F34^2+G34^2)</f>
        <v>1.5835597347160066</v>
      </c>
      <c r="I34" s="4">
        <f aca="true" t="shared" si="8" ref="I34:I65">I33+AL33</f>
        <v>0</v>
      </c>
      <c r="J34" s="4">
        <f aca="true" t="shared" si="9" ref="J34:J65">J33+AM33</f>
        <v>0</v>
      </c>
      <c r="K34" s="4">
        <f aca="true" t="shared" si="10" ref="K34:K65">IF(K33+AF33&lt;=0,0,K33+AF33)</f>
        <v>0.5613741300079522</v>
      </c>
      <c r="L34" s="4">
        <f>$E$15-K34/$E$7</f>
        <v>0.000938120178152385</v>
      </c>
      <c r="M34" s="4">
        <f aca="true" t="shared" si="11" ref="M34:M65">IF((M33+AI33)&lt;=$E$6,$E$6,M33+AI33)</f>
        <v>666429.9436088514</v>
      </c>
      <c r="N34" s="4">
        <f aca="true" t="shared" si="12" ref="N34:N65">N33+AH33</f>
        <v>8.209330958098128</v>
      </c>
      <c r="O34" s="57">
        <f aca="true" t="shared" si="13" ref="O34:O97">M34/(N34*$E$9)</f>
        <v>282.82607514391157</v>
      </c>
      <c r="P34" s="4">
        <f>ATAN(G34/F34)</f>
        <v>1.1344640139444444</v>
      </c>
      <c r="Q34" s="5">
        <f>IF(K34&lt;=0,0,SQRT(2*(M34-$E$6)/$E$7))</f>
        <v>33.63447691657192</v>
      </c>
      <c r="R34" s="4">
        <f>IF(K34&lt;=0,0,$E$7*$E$13*Q34^2)</f>
        <v>62.63639704112626</v>
      </c>
      <c r="S34" s="5">
        <f>IF(K34&gt;0,"",M34*$E$12)</f>
      </c>
      <c r="T34" s="5">
        <f>IF(K34&gt;0,"",IF(S34&gt;$E$6,S34,$E$6))</f>
      </c>
      <c r="U34" s="5">
        <f>IF(K34&gt;0,"",N34*(T34/M34)^(1/$E$10))</f>
      </c>
      <c r="V34" s="5">
        <f>IF(K34&gt;0,"",SQRT(2*$E$10/($E$10-1)*M34/N34*(1-(T34/M34)^(($E$10-1)/$E$10))))</f>
      </c>
      <c r="W34" s="5">
        <f>IF(K34&gt;0,"",U34*$E$13*V34^2)</f>
      </c>
      <c r="X34" s="5">
        <f>IF(K34&gt;0,"",IF(T34&gt;$E$6,$E$13*(T34-$E$6),0))</f>
      </c>
      <c r="Y34" s="5">
        <f>IF(K34&gt;0,"",W34+X34)</f>
      </c>
      <c r="Z34" s="5">
        <f>IF(K34&gt;0,R34,Y34)</f>
        <v>62.63639704112626</v>
      </c>
      <c r="AA34" s="4">
        <f>($E$14+K34)*9.8</f>
        <v>7.118466474077932</v>
      </c>
      <c r="AB34" s="5">
        <f>$E$11*$E$8/2*H34^2*$E$16</f>
        <v>0.003624094382179114</v>
      </c>
      <c r="AC34" s="4">
        <f>IF(SQRT(I34^2+J34^2)&gt;$E$17,0,AA34*COS(P34))</f>
        <v>3.0083939265785964</v>
      </c>
      <c r="AD34" s="5">
        <f>(Z34-AB34)*COS(P34)-AC34*SIN(P34)</f>
        <v>23.74322278002406</v>
      </c>
      <c r="AE34" s="5">
        <f>(Z34-AB34)*SIN(P34)+AC34*COS(P34)-AA34</f>
        <v>50.91750558665366</v>
      </c>
      <c r="AF34" s="4">
        <f t="shared" si="0"/>
        <v>-0.037245352259523266</v>
      </c>
      <c r="AG34" s="4">
        <f>-AF34/$E$7</f>
        <v>3.7278903272468484E-05</v>
      </c>
      <c r="AH34" s="4">
        <f t="shared" si="1"/>
        <v>-0.3262213753054035</v>
      </c>
      <c r="AI34" s="5">
        <f t="shared" si="2"/>
        <v>-37075.514606711346</v>
      </c>
      <c r="AJ34" s="4">
        <f t="shared" si="3"/>
        <v>0.6537463766713201</v>
      </c>
      <c r="AK34" s="4">
        <f t="shared" si="4"/>
        <v>1.401963629571891</v>
      </c>
      <c r="AL34" s="4">
        <f t="shared" si="5"/>
        <v>0.013384825244712933</v>
      </c>
      <c r="AM34" s="4">
        <f t="shared" si="5"/>
        <v>0.028703850378198864</v>
      </c>
    </row>
    <row r="35" spans="4:39" s="1" customFormat="1" ht="12.75">
      <c r="D35" s="3"/>
      <c r="E35" s="4">
        <f>E34+$E$18</f>
        <v>0.04</v>
      </c>
      <c r="F35" s="4">
        <f t="shared" si="6"/>
        <v>1.3229876389069668</v>
      </c>
      <c r="G35" s="4">
        <f t="shared" si="7"/>
        <v>2.837156148481834</v>
      </c>
      <c r="H35" s="4">
        <f>SQRT(F35^2+G35^2)</f>
        <v>3.1304554466672907</v>
      </c>
      <c r="I35" s="4">
        <f t="shared" si="8"/>
        <v>0.013384825244712933</v>
      </c>
      <c r="J35" s="4">
        <f t="shared" si="9"/>
        <v>0.028703850378198864</v>
      </c>
      <c r="K35" s="4">
        <f t="shared" si="10"/>
        <v>0.5241287777484289</v>
      </c>
      <c r="L35" s="4">
        <f>$E$15-K35/$E$7</f>
        <v>0.0009753990814248535</v>
      </c>
      <c r="M35" s="4">
        <f t="shared" si="11"/>
        <v>629354.4290021401</v>
      </c>
      <c r="N35" s="4">
        <f t="shared" si="12"/>
        <v>7.883109582792725</v>
      </c>
      <c r="O35" s="57">
        <f t="shared" si="13"/>
        <v>278.14447531396274</v>
      </c>
      <c r="P35" s="4">
        <f>ATAN(G35/F35)</f>
        <v>1.1344640139444444</v>
      </c>
      <c r="Q35" s="5">
        <f>IF(K35&lt;=0,0,SQRT(2*(M35-$E$6)/$E$7))</f>
        <v>32.51246241359236</v>
      </c>
      <c r="R35" s="4">
        <f>IF(K35&lt;=0,0,$E$7*$E$13*Q35^2)</f>
        <v>58.52711796350337</v>
      </c>
      <c r="S35" s="5">
        <f>IF(K35&gt;0,"",M35*$E$12)</f>
      </c>
      <c r="T35" s="5">
        <f>IF(K35&gt;0,"",IF(S35&gt;$E$6,S35,$E$6))</f>
      </c>
      <c r="U35" s="5">
        <f>IF(K35&gt;0,"",N35*(T35/M35)^(1/$E$10))</f>
      </c>
      <c r="V35" s="5">
        <f>IF(K35&gt;0,"",SQRT(2*$E$10/($E$10-1)*M35/N35*(1-(T35/M35)^(($E$10-1)/$E$10))))</f>
      </c>
      <c r="W35" s="5">
        <f>IF(K35&gt;0,"",U35*$E$13*V35^2)</f>
      </c>
      <c r="X35" s="5">
        <f>IF(K35&gt;0,"",IF(T35&gt;$E$6,$E$13*(T35-$E$6),0))</f>
      </c>
      <c r="Y35" s="5">
        <f>IF(K35&gt;0,"",W35+X35)</f>
      </c>
      <c r="Z35" s="5">
        <f>IF(K35&gt;0,R35,Y35)</f>
        <v>58.52711796350337</v>
      </c>
      <c r="AA35" s="4">
        <f>($E$14+K35)*9.8</f>
        <v>6.753462021934604</v>
      </c>
      <c r="AB35" s="5">
        <f>$E$11*$E$8/2*H35^2*$E$16</f>
        <v>0.014162686865454369</v>
      </c>
      <c r="AC35" s="4">
        <f>IF(SQRT(I35^2+J35^2)&gt;$E$17,0,AA35*COS(P35))</f>
        <v>2.854136379535169</v>
      </c>
      <c r="AD35" s="5">
        <f>(Z35-AB35)*COS(P35)-AC35*SIN(P35)</f>
        <v>22.141917414252557</v>
      </c>
      <c r="AE35" s="5">
        <f>(Z35-AB35)*SIN(P35)+AC35*COS(P35)-AA35</f>
        <v>47.483495146579514</v>
      </c>
      <c r="AF35" s="4">
        <f t="shared" si="0"/>
        <v>-0.0360028823526053</v>
      </c>
      <c r="AG35" s="4">
        <f>-AF35/$E$7</f>
        <v>3.6035314135327095E-05</v>
      </c>
      <c r="AH35" s="4">
        <f t="shared" si="1"/>
        <v>-0.2912349781631699</v>
      </c>
      <c r="AI35" s="5">
        <f t="shared" si="2"/>
        <v>-32551.37202486515</v>
      </c>
      <c r="AJ35" s="4">
        <f t="shared" si="3"/>
        <v>0.6426060884177909</v>
      </c>
      <c r="AK35" s="4">
        <f t="shared" si="4"/>
        <v>1.3780732043064867</v>
      </c>
      <c r="AL35" s="4">
        <f t="shared" si="5"/>
        <v>0.026459752778139337</v>
      </c>
      <c r="AM35" s="4">
        <f t="shared" si="5"/>
        <v>0.05674312296963668</v>
      </c>
    </row>
    <row r="36" spans="4:39" s="1" customFormat="1" ht="12.75">
      <c r="D36" s="3"/>
      <c r="E36" s="4">
        <f aca="true" t="shared" si="14" ref="E36:E99">E35+$E$18</f>
        <v>0.06</v>
      </c>
      <c r="F36" s="4">
        <f t="shared" si="6"/>
        <v>1.9655937273247577</v>
      </c>
      <c r="G36" s="4">
        <f t="shared" si="7"/>
        <v>4.215229352788321</v>
      </c>
      <c r="H36" s="4">
        <f aca="true" t="shared" si="15" ref="H36:H99">SQRT(F36^2+G36^2)</f>
        <v>4.650990990907925</v>
      </c>
      <c r="I36" s="4">
        <f t="shared" si="8"/>
        <v>0.03984457802285227</v>
      </c>
      <c r="J36" s="4">
        <f t="shared" si="9"/>
        <v>0.08544697334783555</v>
      </c>
      <c r="K36" s="4">
        <f t="shared" si="10"/>
        <v>0.48812589539582363</v>
      </c>
      <c r="L36" s="4">
        <f aca="true" t="shared" si="16" ref="L36:L99">$E$15-K36/$E$7</f>
        <v>0.0010114343955601806</v>
      </c>
      <c r="M36" s="4">
        <f t="shared" si="11"/>
        <v>596803.056977275</v>
      </c>
      <c r="N36" s="4">
        <f t="shared" si="12"/>
        <v>7.591874604629555</v>
      </c>
      <c r="O36" s="57">
        <f t="shared" si="13"/>
        <v>273.8764701419663</v>
      </c>
      <c r="P36" s="4">
        <f aca="true" t="shared" si="17" ref="P36:P99">ATAN(G36/F36)</f>
        <v>1.1344640139444444</v>
      </c>
      <c r="Q36" s="5">
        <f aca="true" t="shared" si="18" ref="Q36:Q99">IF(K36&lt;=0,0,SQRT(2*(M36-$E$6)/$E$7))</f>
        <v>31.494425266944553</v>
      </c>
      <c r="R36" s="4">
        <f aca="true" t="shared" si="19" ref="R36:R99">IF(K36&lt;=0,0,$E$7*$E$13*Q36^2)</f>
        <v>54.919273988075894</v>
      </c>
      <c r="S36" s="5">
        <f aca="true" t="shared" si="20" ref="S36:S99">IF(K36&gt;0,"",M36*$E$12)</f>
      </c>
      <c r="T36" s="5">
        <f aca="true" t="shared" si="21" ref="T36:T99">IF(K36&gt;0,"",IF(S36&gt;$E$6,S36,$E$6))</f>
      </c>
      <c r="U36" s="5">
        <f aca="true" t="shared" si="22" ref="U36:U99">IF(K36&gt;0,"",N36*(T36/M36)^(1/$E$10))</f>
      </c>
      <c r="V36" s="5">
        <f aca="true" t="shared" si="23" ref="V36:V99">IF(K36&gt;0,"",SQRT(2*$E$10/($E$10-1)*M36/N36*(1-(T36/M36)^(($E$10-1)/$E$10))))</f>
      </c>
      <c r="W36" s="5">
        <f aca="true" t="shared" si="24" ref="W36:W99">IF(K36&gt;0,"",U36*$E$13*V36^2)</f>
      </c>
      <c r="X36" s="5">
        <f aca="true" t="shared" si="25" ref="X36:X99">IF(K36&gt;0,"",IF(T36&gt;$E$6,$E$13*(T36-$E$6),0))</f>
      </c>
      <c r="Y36" s="5">
        <f aca="true" t="shared" si="26" ref="Y36:Y99">IF(K36&gt;0,"",W36+X36)</f>
      </c>
      <c r="Z36" s="5">
        <f aca="true" t="shared" si="27" ref="Z36:Z99">IF(K36&gt;0,R36,Y36)</f>
        <v>54.919273988075894</v>
      </c>
      <c r="AA36" s="4">
        <f aca="true" t="shared" si="28" ref="AA36:AA99">($E$14+K36)*9.8</f>
        <v>6.400633774879072</v>
      </c>
      <c r="AB36" s="5">
        <f aca="true" t="shared" si="29" ref="AB36:AB99">$E$11*$E$8/2*H36^2*$E$16</f>
        <v>0.03126234814946568</v>
      </c>
      <c r="AC36" s="4">
        <f aca="true" t="shared" si="30" ref="AC36:AC99">IF(SQRT(I36^2+J36^2)&gt;$E$17,0,AA36*COS(P36))</f>
        <v>2.7050247191189096</v>
      </c>
      <c r="AD36" s="5">
        <f aca="true" t="shared" si="31" ref="AD36:AD99">(Z36-AB36)*COS(P36)-AC36*SIN(P36)</f>
        <v>20.745091095066744</v>
      </c>
      <c r="AE36" s="5">
        <f aca="true" t="shared" si="32" ref="AE36:AE99">(Z36-AB36)*SIN(P36)+AC36*COS(P36)-AA36</f>
        <v>44.48799143717716</v>
      </c>
      <c r="AF36" s="4">
        <f t="shared" si="0"/>
        <v>-0.03487555243353956</v>
      </c>
      <c r="AG36" s="4">
        <f aca="true" t="shared" si="33" ref="AG36:AG99">-AF36/$E$7</f>
        <v>3.49069687053744E-05</v>
      </c>
      <c r="AH36" s="4">
        <f t="shared" si="1"/>
        <v>-0.2620133647839371</v>
      </c>
      <c r="AI36" s="5">
        <f t="shared" si="2"/>
        <v>-28835.898813086344</v>
      </c>
      <c r="AJ36" s="4">
        <f t="shared" si="3"/>
        <v>0.6352555071329483</v>
      </c>
      <c r="AK36" s="4">
        <f t="shared" si="4"/>
        <v>1.362309831865277</v>
      </c>
      <c r="AL36" s="4">
        <f aca="true" t="shared" si="34" ref="AL36:AL99">F36*$E$18</f>
        <v>0.03931187454649515</v>
      </c>
      <c r="AM36" s="4">
        <f aca="true" t="shared" si="35" ref="AM36:AM99">G36*$E$18</f>
        <v>0.08430458705576642</v>
      </c>
    </row>
    <row r="37" spans="4:39" s="1" customFormat="1" ht="12.75">
      <c r="D37" s="3"/>
      <c r="E37" s="4">
        <f t="shared" si="14"/>
        <v>0.08</v>
      </c>
      <c r="F37" s="4">
        <f t="shared" si="6"/>
        <v>2.600849234457706</v>
      </c>
      <c r="G37" s="4">
        <f t="shared" si="7"/>
        <v>5.577539184653598</v>
      </c>
      <c r="H37" s="4">
        <f t="shared" si="15"/>
        <v>6.1541335780697475</v>
      </c>
      <c r="I37" s="4">
        <f t="shared" si="8"/>
        <v>0.07915645256934742</v>
      </c>
      <c r="J37" s="4">
        <f t="shared" si="9"/>
        <v>0.16975156040360195</v>
      </c>
      <c r="K37" s="4">
        <f t="shared" si="10"/>
        <v>0.45325034296228406</v>
      </c>
      <c r="L37" s="4">
        <f t="shared" si="16"/>
        <v>0.001046341364265555</v>
      </c>
      <c r="M37" s="4">
        <f t="shared" si="11"/>
        <v>567967.1581641886</v>
      </c>
      <c r="N37" s="4">
        <f t="shared" si="12"/>
        <v>7.329861239845618</v>
      </c>
      <c r="O37" s="57">
        <f t="shared" si="13"/>
        <v>269.96047265557706</v>
      </c>
      <c r="P37" s="4">
        <f t="shared" si="17"/>
        <v>1.1344640139444444</v>
      </c>
      <c r="Q37" s="5">
        <f t="shared" si="18"/>
        <v>30.564277742077966</v>
      </c>
      <c r="R37" s="4">
        <f t="shared" si="19"/>
        <v>51.72323593077497</v>
      </c>
      <c r="S37" s="5">
        <f t="shared" si="20"/>
      </c>
      <c r="T37" s="5">
        <f t="shared" si="21"/>
      </c>
      <c r="U37" s="5">
        <f t="shared" si="22"/>
      </c>
      <c r="V37" s="5">
        <f t="shared" si="23"/>
      </c>
      <c r="W37" s="5">
        <f t="shared" si="24"/>
      </c>
      <c r="X37" s="5">
        <f t="shared" si="25"/>
      </c>
      <c r="Y37" s="5">
        <f t="shared" si="26"/>
      </c>
      <c r="Z37" s="5">
        <f t="shared" si="27"/>
        <v>51.72323593077497</v>
      </c>
      <c r="AA37" s="4">
        <f t="shared" si="28"/>
        <v>6.058853361030384</v>
      </c>
      <c r="AB37" s="5">
        <f t="shared" si="29"/>
        <v>0.054734913466342246</v>
      </c>
      <c r="AC37" s="4">
        <f t="shared" si="30"/>
        <v>0</v>
      </c>
      <c r="AD37" s="5">
        <f t="shared" si="31"/>
        <v>21.836052079745958</v>
      </c>
      <c r="AE37" s="5">
        <f t="shared" si="32"/>
        <v>40.76871145870207</v>
      </c>
      <c r="AF37" s="4">
        <f t="shared" si="0"/>
        <v>-0.03384554764699536</v>
      </c>
      <c r="AG37" s="4">
        <f t="shared" si="33"/>
        <v>3.3876036079466873E-05</v>
      </c>
      <c r="AH37" s="4">
        <f t="shared" si="1"/>
        <v>-0.2373094023600861</v>
      </c>
      <c r="AI37" s="5">
        <f t="shared" si="2"/>
        <v>-25743.669550518596</v>
      </c>
      <c r="AJ37" s="4">
        <f t="shared" si="3"/>
        <v>0.7063822067650045</v>
      </c>
      <c r="AK37" s="4">
        <f t="shared" si="4"/>
        <v>1.3188415315182167</v>
      </c>
      <c r="AL37" s="4">
        <f t="shared" si="34"/>
        <v>0.05201698468915412</v>
      </c>
      <c r="AM37" s="4">
        <f t="shared" si="35"/>
        <v>0.11155078369307196</v>
      </c>
    </row>
    <row r="38" spans="4:39" s="1" customFormat="1" ht="12.75">
      <c r="D38" s="3"/>
      <c r="E38" s="4">
        <f t="shared" si="14"/>
        <v>0.1</v>
      </c>
      <c r="F38" s="4">
        <f t="shared" si="6"/>
        <v>3.3072314412227106</v>
      </c>
      <c r="G38" s="4">
        <f t="shared" si="7"/>
        <v>6.896380716171815</v>
      </c>
      <c r="H38" s="4">
        <f t="shared" si="15"/>
        <v>7.648388509235035</v>
      </c>
      <c r="I38" s="4">
        <f t="shared" si="8"/>
        <v>0.13117343725850153</v>
      </c>
      <c r="J38" s="4">
        <f t="shared" si="9"/>
        <v>0.28130234409667393</v>
      </c>
      <c r="K38" s="4">
        <f t="shared" si="10"/>
        <v>0.4194047953152887</v>
      </c>
      <c r="L38" s="4">
        <f t="shared" si="16"/>
        <v>0.001080217400345022</v>
      </c>
      <c r="M38" s="4">
        <f t="shared" si="11"/>
        <v>542223.48861367</v>
      </c>
      <c r="N38" s="4">
        <f t="shared" si="12"/>
        <v>7.092551837485532</v>
      </c>
      <c r="O38" s="57">
        <f t="shared" si="13"/>
        <v>266.3474340824559</v>
      </c>
      <c r="P38" s="4">
        <f t="shared" si="17"/>
        <v>1.1236336542497218</v>
      </c>
      <c r="Q38" s="5">
        <f t="shared" si="18"/>
        <v>29.70928061139047</v>
      </c>
      <c r="R38" s="4">
        <f t="shared" si="19"/>
        <v>48.86992630615188</v>
      </c>
      <c r="S38" s="5">
        <f t="shared" si="20"/>
      </c>
      <c r="T38" s="5">
        <f t="shared" si="21"/>
      </c>
      <c r="U38" s="5">
        <f t="shared" si="22"/>
      </c>
      <c r="V38" s="5">
        <f t="shared" si="23"/>
      </c>
      <c r="W38" s="5">
        <f t="shared" si="24"/>
      </c>
      <c r="X38" s="5">
        <f t="shared" si="25"/>
      </c>
      <c r="Y38" s="5">
        <f t="shared" si="26"/>
      </c>
      <c r="Z38" s="5">
        <f t="shared" si="27"/>
        <v>48.86992630615188</v>
      </c>
      <c r="AA38" s="4">
        <f t="shared" si="28"/>
        <v>5.7271669940898295</v>
      </c>
      <c r="AB38" s="5">
        <f t="shared" si="29"/>
        <v>0.08454160322036543</v>
      </c>
      <c r="AC38" s="4">
        <f t="shared" si="30"/>
        <v>0</v>
      </c>
      <c r="AD38" s="5">
        <f t="shared" si="31"/>
        <v>21.095235678321696</v>
      </c>
      <c r="AE38" s="5">
        <f t="shared" si="32"/>
        <v>38.261522373622505</v>
      </c>
      <c r="AF38" s="4">
        <f t="shared" si="0"/>
        <v>-0.032898761128140726</v>
      </c>
      <c r="AG38" s="4">
        <f t="shared" si="33"/>
        <v>3.2928396685157365E-05</v>
      </c>
      <c r="AH38" s="4">
        <f t="shared" si="1"/>
        <v>-0.21620310905950094</v>
      </c>
      <c r="AI38" s="5">
        <f t="shared" si="2"/>
        <v>-23140.129169488762</v>
      </c>
      <c r="AJ38" s="4">
        <f t="shared" si="3"/>
        <v>0.7219391711849571</v>
      </c>
      <c r="AK38" s="4">
        <f t="shared" si="4"/>
        <v>1.3094184948629748</v>
      </c>
      <c r="AL38" s="4">
        <f t="shared" si="34"/>
        <v>0.06614462882445421</v>
      </c>
      <c r="AM38" s="4">
        <f t="shared" si="35"/>
        <v>0.1379276143234363</v>
      </c>
    </row>
    <row r="39" spans="4:39" s="1" customFormat="1" ht="12.75">
      <c r="D39" s="3"/>
      <c r="E39" s="4">
        <f t="shared" si="14"/>
        <v>0.12000000000000001</v>
      </c>
      <c r="F39" s="4">
        <f t="shared" si="6"/>
        <v>4.029170612407667</v>
      </c>
      <c r="G39" s="4">
        <f t="shared" si="7"/>
        <v>8.20579921103479</v>
      </c>
      <c r="H39" s="4">
        <f t="shared" si="15"/>
        <v>9.14162767321601</v>
      </c>
      <c r="I39" s="4">
        <f t="shared" si="8"/>
        <v>0.19731806608295574</v>
      </c>
      <c r="J39" s="4">
        <f t="shared" si="9"/>
        <v>0.41922995842011024</v>
      </c>
      <c r="K39" s="4">
        <f t="shared" si="10"/>
        <v>0.38650603418714796</v>
      </c>
      <c r="L39" s="4">
        <f t="shared" si="16"/>
        <v>0.0011131457970301791</v>
      </c>
      <c r="M39" s="4">
        <f t="shared" si="11"/>
        <v>519083.3594441812</v>
      </c>
      <c r="N39" s="4">
        <f t="shared" si="12"/>
        <v>6.876348728426031</v>
      </c>
      <c r="O39" s="57">
        <f t="shared" si="13"/>
        <v>262.99768289252006</v>
      </c>
      <c r="P39" s="4">
        <f t="shared" si="17"/>
        <v>1.1143625084356035</v>
      </c>
      <c r="Q39" s="5">
        <f t="shared" si="18"/>
        <v>28.919187511997652</v>
      </c>
      <c r="R39" s="4">
        <f t="shared" si="19"/>
        <v>46.30518109200297</v>
      </c>
      <c r="S39" s="5">
        <f t="shared" si="20"/>
      </c>
      <c r="T39" s="5">
        <f t="shared" si="21"/>
      </c>
      <c r="U39" s="5">
        <f t="shared" si="22"/>
      </c>
      <c r="V39" s="5">
        <f t="shared" si="23"/>
      </c>
      <c r="W39" s="5">
        <f t="shared" si="24"/>
      </c>
      <c r="X39" s="5">
        <f t="shared" si="25"/>
      </c>
      <c r="Y39" s="5">
        <f t="shared" si="26"/>
      </c>
      <c r="Z39" s="5">
        <f t="shared" si="27"/>
        <v>46.30518109200297</v>
      </c>
      <c r="AA39" s="4">
        <f t="shared" si="28"/>
        <v>5.40475913503405</v>
      </c>
      <c r="AB39" s="5">
        <f t="shared" si="29"/>
        <v>0.12077516981971442</v>
      </c>
      <c r="AC39" s="4">
        <f t="shared" si="30"/>
        <v>0</v>
      </c>
      <c r="AD39" s="5">
        <f t="shared" si="31"/>
        <v>20.35576789441732</v>
      </c>
      <c r="AE39" s="5">
        <f t="shared" si="32"/>
        <v>36.051748964582885</v>
      </c>
      <c r="AF39" s="4">
        <f t="shared" si="0"/>
        <v>-0.03202384650176802</v>
      </c>
      <c r="AG39" s="4">
        <f t="shared" si="33"/>
        <v>3.2052693926301685E-05</v>
      </c>
      <c r="AH39" s="4">
        <f t="shared" si="1"/>
        <v>-0.19800236564768506</v>
      </c>
      <c r="AI39" s="5">
        <f t="shared" si="2"/>
        <v>-20925.585957963754</v>
      </c>
      <c r="AJ39" s="4">
        <f t="shared" si="3"/>
        <v>0.7381884016706804</v>
      </c>
      <c r="AK39" s="4">
        <f t="shared" si="4"/>
        <v>1.3073927293549463</v>
      </c>
      <c r="AL39" s="4">
        <f t="shared" si="34"/>
        <v>0.08058341224815335</v>
      </c>
      <c r="AM39" s="4">
        <f t="shared" si="35"/>
        <v>0.16411598422069582</v>
      </c>
    </row>
    <row r="40" spans="4:39" s="1" customFormat="1" ht="12.75">
      <c r="D40" s="3"/>
      <c r="E40" s="4">
        <f t="shared" si="14"/>
        <v>0.14</v>
      </c>
      <c r="F40" s="4">
        <f t="shared" si="6"/>
        <v>4.767359014078348</v>
      </c>
      <c r="G40" s="4">
        <f t="shared" si="7"/>
        <v>9.513191940389737</v>
      </c>
      <c r="H40" s="4">
        <f t="shared" si="15"/>
        <v>10.640889665051994</v>
      </c>
      <c r="I40" s="4">
        <f t="shared" si="8"/>
        <v>0.2779014783311091</v>
      </c>
      <c r="J40" s="4">
        <f t="shared" si="9"/>
        <v>0.5833459426408061</v>
      </c>
      <c r="K40" s="4">
        <f t="shared" si="10"/>
        <v>0.3544821876853799</v>
      </c>
      <c r="L40" s="4">
        <f t="shared" si="16"/>
        <v>0.0011451984909564808</v>
      </c>
      <c r="M40" s="4">
        <f t="shared" si="11"/>
        <v>498157.7734862174</v>
      </c>
      <c r="N40" s="4">
        <f t="shared" si="12"/>
        <v>6.6783463627783455</v>
      </c>
      <c r="O40" s="57">
        <f t="shared" si="13"/>
        <v>259.87869741055624</v>
      </c>
      <c r="P40" s="4">
        <f t="shared" si="17"/>
        <v>1.1062440227240782</v>
      </c>
      <c r="Q40" s="5">
        <f t="shared" si="18"/>
        <v>28.185644119896267</v>
      </c>
      <c r="R40" s="4">
        <f t="shared" si="19"/>
        <v>43.985885635791185</v>
      </c>
      <c r="S40" s="5">
        <f t="shared" si="20"/>
      </c>
      <c r="T40" s="5">
        <f t="shared" si="21"/>
      </c>
      <c r="U40" s="5">
        <f t="shared" si="22"/>
      </c>
      <c r="V40" s="5">
        <f t="shared" si="23"/>
      </c>
      <c r="W40" s="5">
        <f t="shared" si="24"/>
      </c>
      <c r="X40" s="5">
        <f t="shared" si="25"/>
      </c>
      <c r="Y40" s="5">
        <f t="shared" si="26"/>
      </c>
      <c r="Z40" s="5">
        <f t="shared" si="27"/>
        <v>43.985885635791185</v>
      </c>
      <c r="AA40" s="4">
        <f t="shared" si="28"/>
        <v>5.090925439316724</v>
      </c>
      <c r="AB40" s="5">
        <f t="shared" si="29"/>
        <v>0.1636388726110777</v>
      </c>
      <c r="AC40" s="4">
        <f t="shared" si="30"/>
        <v>0</v>
      </c>
      <c r="AD40" s="5">
        <f t="shared" si="31"/>
        <v>19.63335676806791</v>
      </c>
      <c r="AE40" s="5">
        <f t="shared" si="32"/>
        <v>34.0871374708223</v>
      </c>
      <c r="AF40" s="4">
        <f t="shared" si="0"/>
        <v>-0.031211552553976594</v>
      </c>
      <c r="AG40" s="4">
        <f t="shared" si="33"/>
        <v>3.123966825540646E-05</v>
      </c>
      <c r="AH40" s="4">
        <f t="shared" si="1"/>
        <v>-0.18217743606494508</v>
      </c>
      <c r="AI40" s="5">
        <f t="shared" si="2"/>
        <v>-19024.82162492985</v>
      </c>
      <c r="AJ40" s="4">
        <f t="shared" si="3"/>
        <v>0.7558818082116298</v>
      </c>
      <c r="AK40" s="4">
        <f t="shared" si="4"/>
        <v>1.312350578282653</v>
      </c>
      <c r="AL40" s="4">
        <f t="shared" si="34"/>
        <v>0.09534718028156697</v>
      </c>
      <c r="AM40" s="4">
        <f t="shared" si="35"/>
        <v>0.19026383880779474</v>
      </c>
    </row>
    <row r="41" spans="4:39" s="1" customFormat="1" ht="12.75">
      <c r="D41" s="3"/>
      <c r="E41" s="4">
        <f t="shared" si="14"/>
        <v>0.16</v>
      </c>
      <c r="F41" s="4">
        <f t="shared" si="6"/>
        <v>5.523240822289978</v>
      </c>
      <c r="G41" s="4">
        <f t="shared" si="7"/>
        <v>10.825542518672389</v>
      </c>
      <c r="H41" s="4">
        <f t="shared" si="15"/>
        <v>12.153129638269897</v>
      </c>
      <c r="I41" s="4">
        <f t="shared" si="8"/>
        <v>0.3732486586126761</v>
      </c>
      <c r="J41" s="4">
        <f t="shared" si="9"/>
        <v>0.7736097814486008</v>
      </c>
      <c r="K41" s="4">
        <f t="shared" si="10"/>
        <v>0.3232706351314033</v>
      </c>
      <c r="L41" s="4">
        <f t="shared" si="16"/>
        <v>0.0011764381592118873</v>
      </c>
      <c r="M41" s="4">
        <f t="shared" si="11"/>
        <v>479132.9518612876</v>
      </c>
      <c r="N41" s="4">
        <f t="shared" si="12"/>
        <v>6.4961689267134</v>
      </c>
      <c r="O41" s="57">
        <f t="shared" si="13"/>
        <v>256.96350014174965</v>
      </c>
      <c r="P41" s="4">
        <f t="shared" si="17"/>
        <v>1.099018460619644</v>
      </c>
      <c r="Q41" s="5">
        <f t="shared" si="18"/>
        <v>27.50175659256485</v>
      </c>
      <c r="R41" s="4">
        <f t="shared" si="19"/>
        <v>41.87726213351133</v>
      </c>
      <c r="S41" s="5">
        <f t="shared" si="20"/>
      </c>
      <c r="T41" s="5">
        <f t="shared" si="21"/>
      </c>
      <c r="U41" s="5">
        <f t="shared" si="22"/>
      </c>
      <c r="V41" s="5">
        <f t="shared" si="23"/>
      </c>
      <c r="W41" s="5">
        <f t="shared" si="24"/>
      </c>
      <c r="X41" s="5">
        <f t="shared" si="25"/>
      </c>
      <c r="Y41" s="5">
        <f t="shared" si="26"/>
      </c>
      <c r="Z41" s="5">
        <f t="shared" si="27"/>
        <v>41.87726213351133</v>
      </c>
      <c r="AA41" s="4">
        <f t="shared" si="28"/>
        <v>4.785052224287753</v>
      </c>
      <c r="AB41" s="5">
        <f t="shared" si="29"/>
        <v>0.21345525932497786</v>
      </c>
      <c r="AC41" s="4">
        <f t="shared" si="30"/>
        <v>0</v>
      </c>
      <c r="AD41" s="5">
        <f t="shared" si="31"/>
        <v>18.934977720872176</v>
      </c>
      <c r="AE41" s="5">
        <f t="shared" si="32"/>
        <v>32.32747156431456</v>
      </c>
      <c r="AF41" s="4">
        <f t="shared" si="0"/>
        <v>-0.0304542453443377</v>
      </c>
      <c r="AG41" s="4">
        <f t="shared" si="33"/>
        <v>3.0481678855307473E-05</v>
      </c>
      <c r="AH41" s="4">
        <f t="shared" si="1"/>
        <v>-0.16831665435483475</v>
      </c>
      <c r="AI41" s="5">
        <f t="shared" si="2"/>
        <v>-17380.16343194894</v>
      </c>
      <c r="AJ41" s="4">
        <f t="shared" si="3"/>
        <v>0.7755935482696558</v>
      </c>
      <c r="AK41" s="4">
        <f t="shared" si="4"/>
        <v>1.3241620215647247</v>
      </c>
      <c r="AL41" s="4">
        <f t="shared" si="34"/>
        <v>0.11046481644579956</v>
      </c>
      <c r="AM41" s="4">
        <f t="shared" si="35"/>
        <v>0.21651085037344778</v>
      </c>
    </row>
    <row r="42" spans="4:39" s="1" customFormat="1" ht="12.75">
      <c r="D42" s="3"/>
      <c r="E42" s="4">
        <f t="shared" si="14"/>
        <v>0.18</v>
      </c>
      <c r="F42" s="4">
        <f t="shared" si="6"/>
        <v>6.298834370559634</v>
      </c>
      <c r="G42" s="4">
        <f t="shared" si="7"/>
        <v>12.149704540237114</v>
      </c>
      <c r="H42" s="4">
        <f t="shared" si="15"/>
        <v>13.685416867702704</v>
      </c>
      <c r="I42" s="4">
        <f t="shared" si="8"/>
        <v>0.4837134750584756</v>
      </c>
      <c r="J42" s="4">
        <f t="shared" si="9"/>
        <v>0.9901206318220486</v>
      </c>
      <c r="K42" s="4">
        <f t="shared" si="10"/>
        <v>0.2928163897870656</v>
      </c>
      <c r="L42" s="4">
        <f t="shared" si="16"/>
        <v>0.001206919838067195</v>
      </c>
      <c r="M42" s="4">
        <f t="shared" si="11"/>
        <v>461752.78842933866</v>
      </c>
      <c r="N42" s="4">
        <f t="shared" si="12"/>
        <v>6.327852272358565</v>
      </c>
      <c r="O42" s="57">
        <f t="shared" si="13"/>
        <v>254.229476983586</v>
      </c>
      <c r="P42" s="4">
        <f t="shared" si="17"/>
        <v>1.0925095702602534</v>
      </c>
      <c r="Q42" s="5">
        <f t="shared" si="18"/>
        <v>26.861775375752455</v>
      </c>
      <c r="R42" s="4">
        <f t="shared" si="19"/>
        <v>39.9509249615481</v>
      </c>
      <c r="S42" s="5">
        <f t="shared" si="20"/>
      </c>
      <c r="T42" s="5">
        <f t="shared" si="21"/>
      </c>
      <c r="U42" s="5">
        <f t="shared" si="22"/>
      </c>
      <c r="V42" s="5">
        <f t="shared" si="23"/>
      </c>
      <c r="W42" s="5">
        <f t="shared" si="24"/>
      </c>
      <c r="X42" s="5">
        <f t="shared" si="25"/>
      </c>
      <c r="Y42" s="5">
        <f t="shared" si="26"/>
      </c>
      <c r="Z42" s="5">
        <f t="shared" si="27"/>
        <v>39.9509249615481</v>
      </c>
      <c r="AA42" s="4">
        <f t="shared" si="28"/>
        <v>4.4866006199132435</v>
      </c>
      <c r="AB42" s="5">
        <f t="shared" si="29"/>
        <v>0.2706740744680682</v>
      </c>
      <c r="AC42" s="4">
        <f t="shared" si="30"/>
        <v>0</v>
      </c>
      <c r="AD42" s="5">
        <f t="shared" si="31"/>
        <v>18.26318705057649</v>
      </c>
      <c r="AE42" s="5">
        <f t="shared" si="32"/>
        <v>30.74092142205375</v>
      </c>
      <c r="AF42" s="4">
        <f t="shared" si="0"/>
        <v>-0.029745558067327846</v>
      </c>
      <c r="AG42" s="4">
        <f t="shared" si="33"/>
        <v>2.9772353185194522E-05</v>
      </c>
      <c r="AH42" s="4">
        <f t="shared" si="1"/>
        <v>-0.15609574622461883</v>
      </c>
      <c r="AI42" s="5">
        <f t="shared" si="2"/>
        <v>-15946.754154555376</v>
      </c>
      <c r="AJ42" s="4">
        <f t="shared" si="3"/>
        <v>0.7978389353457118</v>
      </c>
      <c r="AK42" s="4">
        <f t="shared" si="4"/>
        <v>1.3429366928672701</v>
      </c>
      <c r="AL42" s="4">
        <f t="shared" si="34"/>
        <v>0.12597668741119267</v>
      </c>
      <c r="AM42" s="4">
        <f t="shared" si="35"/>
        <v>0.24299409080474227</v>
      </c>
    </row>
    <row r="43" spans="4:39" s="1" customFormat="1" ht="12.75">
      <c r="D43" s="3"/>
      <c r="E43" s="4">
        <f t="shared" si="14"/>
        <v>0.19999999999999998</v>
      </c>
      <c r="F43" s="4">
        <f t="shared" si="6"/>
        <v>7.0966733059053455</v>
      </c>
      <c r="G43" s="4">
        <f t="shared" si="7"/>
        <v>13.492641233104383</v>
      </c>
      <c r="H43" s="4">
        <f t="shared" si="15"/>
        <v>15.245134943844153</v>
      </c>
      <c r="I43" s="4">
        <f t="shared" si="8"/>
        <v>0.6096901624696682</v>
      </c>
      <c r="J43" s="4">
        <f t="shared" si="9"/>
        <v>1.233114722626791</v>
      </c>
      <c r="K43" s="4">
        <f t="shared" si="10"/>
        <v>0.2630708317197377</v>
      </c>
      <c r="L43" s="4">
        <f t="shared" si="16"/>
        <v>0.0012366921912523895</v>
      </c>
      <c r="M43" s="4">
        <f t="shared" si="11"/>
        <v>445806.0342747833</v>
      </c>
      <c r="N43" s="4">
        <f t="shared" si="12"/>
        <v>6.171756526133946</v>
      </c>
      <c r="O43" s="57">
        <f t="shared" si="13"/>
        <v>251.6574934807367</v>
      </c>
      <c r="P43" s="4">
        <f t="shared" si="17"/>
        <v>1.0865921898357278</v>
      </c>
      <c r="Q43" s="5">
        <f t="shared" si="18"/>
        <v>26.26085943022008</v>
      </c>
      <c r="R43" s="4">
        <f t="shared" si="19"/>
        <v>38.18346026420178</v>
      </c>
      <c r="S43" s="5">
        <f t="shared" si="20"/>
      </c>
      <c r="T43" s="5">
        <f t="shared" si="21"/>
      </c>
      <c r="U43" s="5">
        <f t="shared" si="22"/>
      </c>
      <c r="V43" s="5">
        <f t="shared" si="23"/>
      </c>
      <c r="W43" s="5">
        <f t="shared" si="24"/>
      </c>
      <c r="X43" s="5">
        <f t="shared" si="25"/>
      </c>
      <c r="Y43" s="5">
        <f t="shared" si="26"/>
      </c>
      <c r="Z43" s="5">
        <f t="shared" si="27"/>
        <v>38.18346026420178</v>
      </c>
      <c r="AA43" s="4">
        <f t="shared" si="28"/>
        <v>4.195094150853429</v>
      </c>
      <c r="AB43" s="5">
        <f t="shared" si="29"/>
        <v>0.3358869606232638</v>
      </c>
      <c r="AC43" s="4">
        <f t="shared" si="30"/>
        <v>0</v>
      </c>
      <c r="AD43" s="5">
        <f t="shared" si="31"/>
        <v>17.618201750667765</v>
      </c>
      <c r="AE43" s="5">
        <f t="shared" si="32"/>
        <v>29.301738117922618</v>
      </c>
      <c r="AF43" s="4">
        <f t="shared" si="0"/>
        <v>-0.029080129967309132</v>
      </c>
      <c r="AG43" s="4">
        <f t="shared" si="33"/>
        <v>2.9106325660403496E-05</v>
      </c>
      <c r="AH43" s="4">
        <f t="shared" si="1"/>
        <v>-0.1452561572046945</v>
      </c>
      <c r="AI43" s="5">
        <f t="shared" si="2"/>
        <v>-14689.25411631177</v>
      </c>
      <c r="AJ43" s="4">
        <f t="shared" si="3"/>
        <v>0.8231442296541512</v>
      </c>
      <c r="AK43" s="4">
        <f t="shared" si="4"/>
        <v>1.3690135345220982</v>
      </c>
      <c r="AL43" s="4">
        <f t="shared" si="34"/>
        <v>0.14193346611810692</v>
      </c>
      <c r="AM43" s="4">
        <f t="shared" si="35"/>
        <v>0.26985282466208765</v>
      </c>
    </row>
    <row r="44" spans="5:39" ht="12.75">
      <c r="E44" s="4">
        <f t="shared" si="14"/>
        <v>0.21999999999999997</v>
      </c>
      <c r="F44" s="4">
        <f t="shared" si="6"/>
        <v>7.919817535559496</v>
      </c>
      <c r="G44" s="4">
        <f t="shared" si="7"/>
        <v>14.861654767626481</v>
      </c>
      <c r="H44" s="4">
        <f t="shared" si="15"/>
        <v>16.840198699203956</v>
      </c>
      <c r="I44" s="4">
        <f t="shared" si="8"/>
        <v>0.7516236285877751</v>
      </c>
      <c r="J44" s="4">
        <f t="shared" si="9"/>
        <v>1.5029675472888786</v>
      </c>
      <c r="K44" s="4">
        <f t="shared" si="10"/>
        <v>0.2339907017524286</v>
      </c>
      <c r="L44" s="4">
        <f t="shared" si="16"/>
        <v>0.001265798516912793</v>
      </c>
      <c r="M44" s="4">
        <f t="shared" si="11"/>
        <v>431116.7801584715</v>
      </c>
      <c r="N44" s="4">
        <f t="shared" si="12"/>
        <v>6.026500368929252</v>
      </c>
      <c r="O44" s="57">
        <f t="shared" si="13"/>
        <v>249.23122296239455</v>
      </c>
      <c r="P44" s="4">
        <f t="shared" si="17"/>
        <v>1.0811742456752929</v>
      </c>
      <c r="Q44" s="5">
        <f t="shared" si="18"/>
        <v>25.694897651201455</v>
      </c>
      <c r="R44" s="4">
        <f t="shared" si="19"/>
        <v>36.55537107255185</v>
      </c>
      <c r="S44" s="5">
        <f t="shared" si="20"/>
      </c>
      <c r="T44" s="5">
        <f t="shared" si="21"/>
      </c>
      <c r="U44" s="5">
        <f t="shared" si="22"/>
      </c>
      <c r="V44" s="5">
        <f t="shared" si="23"/>
      </c>
      <c r="W44" s="5">
        <f t="shared" si="24"/>
      </c>
      <c r="X44" s="5">
        <f t="shared" si="25"/>
      </c>
      <c r="Y44" s="5">
        <f t="shared" si="26"/>
      </c>
      <c r="Z44" s="5">
        <f t="shared" si="27"/>
        <v>36.55537107255185</v>
      </c>
      <c r="AA44" s="4">
        <f t="shared" si="28"/>
        <v>3.9101088771738004</v>
      </c>
      <c r="AB44" s="5">
        <f t="shared" si="29"/>
        <v>0.4098500776063954</v>
      </c>
      <c r="AC44" s="4">
        <f t="shared" si="30"/>
        <v>0</v>
      </c>
      <c r="AD44" s="5">
        <f t="shared" si="31"/>
        <v>16.998963974292945</v>
      </c>
      <c r="AE44" s="5">
        <f t="shared" si="32"/>
        <v>27.988698495465282</v>
      </c>
      <c r="AF44" s="4">
        <f t="shared" si="0"/>
        <v>-0.028453408586231577</v>
      </c>
      <c r="AG44" s="4">
        <f t="shared" si="33"/>
        <v>2.847903972198136E-05</v>
      </c>
      <c r="AH44" s="4">
        <f t="shared" si="1"/>
        <v>-0.13558946475136044</v>
      </c>
      <c r="AI44" s="5">
        <f t="shared" si="2"/>
        <v>-13579.49819031773</v>
      </c>
      <c r="AJ44" s="4">
        <f t="shared" si="3"/>
        <v>0.8520982518956396</v>
      </c>
      <c r="AK44" s="4">
        <f t="shared" si="4"/>
        <v>1.4029749752329872</v>
      </c>
      <c r="AL44" s="4">
        <f t="shared" si="34"/>
        <v>0.15839635071118993</v>
      </c>
      <c r="AM44" s="4">
        <f t="shared" si="35"/>
        <v>0.2972330953525296</v>
      </c>
    </row>
    <row r="45" spans="5:39" ht="12.75">
      <c r="E45" s="4">
        <f t="shared" si="14"/>
        <v>0.23999999999999996</v>
      </c>
      <c r="F45" s="4">
        <f t="shared" si="6"/>
        <v>8.771915787455136</v>
      </c>
      <c r="G45" s="4">
        <f t="shared" si="7"/>
        <v>16.26462974285947</v>
      </c>
      <c r="H45" s="4">
        <f t="shared" si="15"/>
        <v>18.479304295738885</v>
      </c>
      <c r="I45" s="4">
        <f t="shared" si="8"/>
        <v>0.910019979298965</v>
      </c>
      <c r="J45" s="4">
        <f t="shared" si="9"/>
        <v>1.8002006426414083</v>
      </c>
      <c r="K45" s="4">
        <f t="shared" si="10"/>
        <v>0.205537293166197</v>
      </c>
      <c r="L45" s="4">
        <f t="shared" si="16"/>
        <v>0.0012942775566347742</v>
      </c>
      <c r="M45" s="4">
        <f t="shared" si="11"/>
        <v>417537.2819681538</v>
      </c>
      <c r="N45" s="4">
        <f t="shared" si="12"/>
        <v>5.8909109041778915</v>
      </c>
      <c r="O45" s="57">
        <f t="shared" si="13"/>
        <v>246.9366285493756</v>
      </c>
      <c r="P45" s="4">
        <f t="shared" si="17"/>
        <v>1.0761860874617224</v>
      </c>
      <c r="Q45" s="5">
        <f t="shared" si="18"/>
        <v>25.16037169458624</v>
      </c>
      <c r="R45" s="4">
        <f t="shared" si="19"/>
        <v>35.05028211046935</v>
      </c>
      <c r="S45" s="5">
        <f t="shared" si="20"/>
      </c>
      <c r="T45" s="5">
        <f t="shared" si="21"/>
      </c>
      <c r="U45" s="5">
        <f t="shared" si="22"/>
      </c>
      <c r="V45" s="5">
        <f t="shared" si="23"/>
      </c>
      <c r="W45" s="5">
        <f t="shared" si="24"/>
      </c>
      <c r="X45" s="5">
        <f t="shared" si="25"/>
      </c>
      <c r="Y45" s="5">
        <f t="shared" si="26"/>
      </c>
      <c r="Z45" s="5">
        <f t="shared" si="27"/>
        <v>35.05028211046935</v>
      </c>
      <c r="AA45" s="4">
        <f t="shared" si="28"/>
        <v>3.631265473028731</v>
      </c>
      <c r="AB45" s="5">
        <f t="shared" si="29"/>
        <v>0.4935166766091277</v>
      </c>
      <c r="AC45" s="4">
        <f t="shared" si="30"/>
        <v>0</v>
      </c>
      <c r="AD45" s="5">
        <f t="shared" si="31"/>
        <v>16.40370391771516</v>
      </c>
      <c r="AE45" s="5">
        <f t="shared" si="32"/>
        <v>26.784002650576117</v>
      </c>
      <c r="AF45" s="4">
        <f t="shared" si="0"/>
        <v>-0.02786149786333333</v>
      </c>
      <c r="AG45" s="4">
        <f t="shared" si="33"/>
        <v>2.7886595799552927E-05</v>
      </c>
      <c r="AH45" s="4">
        <f t="shared" si="1"/>
        <v>-0.12692598309679595</v>
      </c>
      <c r="AI45" s="5">
        <f t="shared" si="2"/>
        <v>-12594.802942631688</v>
      </c>
      <c r="AJ45" s="4">
        <f t="shared" si="3"/>
        <v>0.8854009688227312</v>
      </c>
      <c r="AK45" s="4">
        <f t="shared" si="4"/>
        <v>1.4456845853063809</v>
      </c>
      <c r="AL45" s="4">
        <f t="shared" si="34"/>
        <v>0.1754383157491027</v>
      </c>
      <c r="AM45" s="4">
        <f t="shared" si="35"/>
        <v>0.32529259485718937</v>
      </c>
    </row>
    <row r="46" spans="5:39" ht="12.75">
      <c r="E46" s="4">
        <f t="shared" si="14"/>
        <v>0.25999999999999995</v>
      </c>
      <c r="F46" s="4">
        <f t="shared" si="6"/>
        <v>9.657316756277867</v>
      </c>
      <c r="G46" s="4">
        <f t="shared" si="7"/>
        <v>17.71031432816585</v>
      </c>
      <c r="H46" s="4">
        <f t="shared" si="15"/>
        <v>20.17223340469572</v>
      </c>
      <c r="I46" s="4">
        <f t="shared" si="8"/>
        <v>1.0854582950480678</v>
      </c>
      <c r="J46" s="4">
        <f t="shared" si="9"/>
        <v>2.1254932374985978</v>
      </c>
      <c r="K46" s="4">
        <f t="shared" si="10"/>
        <v>0.17767579530286368</v>
      </c>
      <c r="L46" s="4">
        <f t="shared" si="16"/>
        <v>0.0013221641524343273</v>
      </c>
      <c r="M46" s="4">
        <f t="shared" si="11"/>
        <v>404942.4790255221</v>
      </c>
      <c r="N46" s="4">
        <f t="shared" si="12"/>
        <v>5.763984921081096</v>
      </c>
      <c r="O46" s="57">
        <f t="shared" si="13"/>
        <v>244.7615587134636</v>
      </c>
      <c r="P46" s="4">
        <f t="shared" si="17"/>
        <v>1.0715738414575071</v>
      </c>
      <c r="Q46" s="5">
        <f t="shared" si="18"/>
        <v>24.65424926573948</v>
      </c>
      <c r="R46" s="4">
        <f t="shared" si="19"/>
        <v>33.65433222904623</v>
      </c>
      <c r="S46" s="5">
        <f t="shared" si="20"/>
      </c>
      <c r="T46" s="5">
        <f t="shared" si="21"/>
      </c>
      <c r="U46" s="5">
        <f t="shared" si="22"/>
      </c>
      <c r="V46" s="5">
        <f t="shared" si="23"/>
      </c>
      <c r="W46" s="5">
        <f t="shared" si="24"/>
      </c>
      <c r="X46" s="5">
        <f t="shared" si="25"/>
      </c>
      <c r="Y46" s="5">
        <f t="shared" si="26"/>
      </c>
      <c r="Z46" s="5">
        <f t="shared" si="27"/>
        <v>33.65433222904623</v>
      </c>
      <c r="AA46" s="4">
        <f t="shared" si="28"/>
        <v>3.3582227939680642</v>
      </c>
      <c r="AB46" s="5">
        <f t="shared" si="29"/>
        <v>0.588082922273866</v>
      </c>
      <c r="AC46" s="4">
        <f t="shared" si="30"/>
        <v>0</v>
      </c>
      <c r="AD46" s="5">
        <f t="shared" si="31"/>
        <v>15.83023739073036</v>
      </c>
      <c r="AE46" s="5">
        <f t="shared" si="32"/>
        <v>25.67245800016328</v>
      </c>
      <c r="AF46" s="4">
        <f t="shared" si="0"/>
        <v>-0.027301039967835183</v>
      </c>
      <c r="AG46" s="4">
        <f t="shared" si="33"/>
        <v>2.7325633037568993E-05</v>
      </c>
      <c r="AH46" s="4">
        <f t="shared" si="1"/>
        <v>-0.11912631007091719</v>
      </c>
      <c r="AI46" s="5">
        <f t="shared" si="2"/>
        <v>-11716.724725838701</v>
      </c>
      <c r="AJ46" s="4">
        <f t="shared" si="3"/>
        <v>0.9239192033822688</v>
      </c>
      <c r="AK46" s="4">
        <f t="shared" si="4"/>
        <v>1.4983525741859562</v>
      </c>
      <c r="AL46" s="4">
        <f t="shared" si="34"/>
        <v>0.19314633512555734</v>
      </c>
      <c r="AM46" s="4">
        <f t="shared" si="35"/>
        <v>0.35420628656331704</v>
      </c>
    </row>
    <row r="47" spans="5:39" ht="12.75">
      <c r="E47" s="4">
        <f t="shared" si="14"/>
        <v>0.27999999999999997</v>
      </c>
      <c r="F47" s="4">
        <f t="shared" si="6"/>
        <v>10.581235959660136</v>
      </c>
      <c r="G47" s="4">
        <f t="shared" si="7"/>
        <v>19.20866690235181</v>
      </c>
      <c r="H47" s="4">
        <f t="shared" si="15"/>
        <v>21.930240276830315</v>
      </c>
      <c r="I47" s="4">
        <f t="shared" si="8"/>
        <v>1.2786046301736251</v>
      </c>
      <c r="J47" s="4">
        <f t="shared" si="9"/>
        <v>2.479699524061915</v>
      </c>
      <c r="K47" s="4">
        <f t="shared" si="10"/>
        <v>0.1503747553350285</v>
      </c>
      <c r="L47" s="4">
        <f t="shared" si="16"/>
        <v>0.0013494897854718962</v>
      </c>
      <c r="M47" s="4">
        <f t="shared" si="11"/>
        <v>393225.7542996834</v>
      </c>
      <c r="N47" s="4">
        <f t="shared" si="12"/>
        <v>5.644858611010179</v>
      </c>
      <c r="O47" s="57">
        <f t="shared" si="13"/>
        <v>242.69542786087715</v>
      </c>
      <c r="P47" s="4">
        <f t="shared" si="17"/>
        <v>1.0672950955351257</v>
      </c>
      <c r="Q47" s="5">
        <f t="shared" si="18"/>
        <v>24.17390014670449</v>
      </c>
      <c r="R47" s="4">
        <f t="shared" si="19"/>
        <v>32.35570448820727</v>
      </c>
      <c r="S47" s="5">
        <f t="shared" si="20"/>
      </c>
      <c r="T47" s="5">
        <f t="shared" si="21"/>
      </c>
      <c r="U47" s="5">
        <f t="shared" si="22"/>
      </c>
      <c r="V47" s="5">
        <f t="shared" si="23"/>
      </c>
      <c r="W47" s="5">
        <f t="shared" si="24"/>
      </c>
      <c r="X47" s="5">
        <f t="shared" si="25"/>
      </c>
      <c r="Y47" s="5">
        <f t="shared" si="26"/>
      </c>
      <c r="Z47" s="5">
        <f t="shared" si="27"/>
        <v>32.35570448820727</v>
      </c>
      <c r="AA47" s="4">
        <f t="shared" si="28"/>
        <v>3.09067260228328</v>
      </c>
      <c r="AB47" s="5">
        <f t="shared" si="29"/>
        <v>0.6950521302417388</v>
      </c>
      <c r="AC47" s="4">
        <f t="shared" si="30"/>
        <v>0</v>
      </c>
      <c r="AD47" s="5">
        <f t="shared" si="31"/>
        <v>15.276113212053867</v>
      </c>
      <c r="AE47" s="5">
        <f t="shared" si="32"/>
        <v>24.640848684232214</v>
      </c>
      <c r="AF47" s="4">
        <f t="shared" si="0"/>
        <v>-0.02676912231112874</v>
      </c>
      <c r="AG47" s="4">
        <f t="shared" si="33"/>
        <v>2.6793236223730097E-05</v>
      </c>
      <c r="AH47" s="4">
        <f t="shared" si="1"/>
        <v>-0.11207497221734429</v>
      </c>
      <c r="AI47" s="5">
        <f t="shared" si="2"/>
        <v>-10930.135887416387</v>
      </c>
      <c r="AJ47" s="4">
        <f t="shared" si="3"/>
        <v>0.9687594174001508</v>
      </c>
      <c r="AK47" s="4">
        <f t="shared" si="4"/>
        <v>1.562639258050682</v>
      </c>
      <c r="AL47" s="4">
        <f t="shared" si="34"/>
        <v>0.21162471919320272</v>
      </c>
      <c r="AM47" s="4">
        <f t="shared" si="35"/>
        <v>0.3841733380470362</v>
      </c>
    </row>
    <row r="48" spans="5:39" ht="12.75">
      <c r="E48" s="4">
        <f t="shared" si="14"/>
        <v>0.3</v>
      </c>
      <c r="F48" s="4">
        <f t="shared" si="6"/>
        <v>11.549995377060286</v>
      </c>
      <c r="G48" s="4">
        <f t="shared" si="7"/>
        <v>20.77130616040249</v>
      </c>
      <c r="H48" s="4">
        <f t="shared" si="15"/>
        <v>23.766563757078735</v>
      </c>
      <c r="I48" s="4">
        <f t="shared" si="8"/>
        <v>1.490229349366828</v>
      </c>
      <c r="J48" s="4">
        <f t="shared" si="9"/>
        <v>2.863872862108951</v>
      </c>
      <c r="K48" s="4">
        <f t="shared" si="10"/>
        <v>0.12360563302389976</v>
      </c>
      <c r="L48" s="4">
        <f t="shared" si="16"/>
        <v>0.0013762830216956263</v>
      </c>
      <c r="M48" s="4">
        <f t="shared" si="11"/>
        <v>382295.618412267</v>
      </c>
      <c r="N48" s="4">
        <f t="shared" si="12"/>
        <v>5.532783638792834</v>
      </c>
      <c r="O48" s="57">
        <f t="shared" si="13"/>
        <v>240.7289614229653</v>
      </c>
      <c r="P48" s="4">
        <f t="shared" si="17"/>
        <v>1.063316004896505</v>
      </c>
      <c r="Q48" s="5">
        <f t="shared" si="18"/>
        <v>23.71702942108557</v>
      </c>
      <c r="R48" s="4">
        <f t="shared" si="19"/>
        <v>31.144258627126636</v>
      </c>
      <c r="S48" s="5">
        <f t="shared" si="20"/>
      </c>
      <c r="T48" s="5">
        <f t="shared" si="21"/>
      </c>
      <c r="U48" s="5">
        <f t="shared" si="22"/>
      </c>
      <c r="V48" s="5">
        <f t="shared" si="23"/>
      </c>
      <c r="W48" s="5">
        <f t="shared" si="24"/>
      </c>
      <c r="X48" s="5">
        <f t="shared" si="25"/>
      </c>
      <c r="Y48" s="5">
        <f t="shared" si="26"/>
      </c>
      <c r="Z48" s="5">
        <f t="shared" si="27"/>
        <v>31.144258627126636</v>
      </c>
      <c r="AA48" s="4">
        <f t="shared" si="28"/>
        <v>2.8283352036342175</v>
      </c>
      <c r="AB48" s="5">
        <f t="shared" si="29"/>
        <v>0.8163255469307801</v>
      </c>
      <c r="AC48" s="4">
        <f t="shared" si="30"/>
        <v>0</v>
      </c>
      <c r="AD48" s="5">
        <f t="shared" si="31"/>
        <v>14.738667754093177</v>
      </c>
      <c r="AE48" s="5">
        <f t="shared" si="32"/>
        <v>23.6774226189841</v>
      </c>
      <c r="AF48" s="4">
        <f t="shared" si="0"/>
        <v>-0.026263203602924997</v>
      </c>
      <c r="AG48" s="4">
        <f t="shared" si="33"/>
        <v>2.628686177852567E-05</v>
      </c>
      <c r="AH48" s="4">
        <f t="shared" si="1"/>
        <v>-0.10567558886561662</v>
      </c>
      <c r="AI48" s="5">
        <f t="shared" si="2"/>
        <v>-10222.528862051477</v>
      </c>
      <c r="AJ48" s="4">
        <f t="shared" si="3"/>
        <v>1.0213707611779463</v>
      </c>
      <c r="AK48" s="4">
        <f t="shared" si="4"/>
        <v>1.6408150021814263</v>
      </c>
      <c r="AL48" s="4">
        <f t="shared" si="34"/>
        <v>0.23099990754120572</v>
      </c>
      <c r="AM48" s="4">
        <f t="shared" si="35"/>
        <v>0.4154261232080498</v>
      </c>
    </row>
    <row r="49" spans="5:39" ht="12.75">
      <c r="E49" s="4">
        <f t="shared" si="14"/>
        <v>0.32</v>
      </c>
      <c r="F49" s="4">
        <f t="shared" si="6"/>
        <v>12.571366138238233</v>
      </c>
      <c r="G49" s="4">
        <f t="shared" si="7"/>
        <v>22.412121162583915</v>
      </c>
      <c r="H49" s="4">
        <f t="shared" si="15"/>
        <v>25.69712866426879</v>
      </c>
      <c r="I49" s="4">
        <f t="shared" si="8"/>
        <v>1.7212292569080336</v>
      </c>
      <c r="J49" s="4">
        <f t="shared" si="9"/>
        <v>3.2792989853170007</v>
      </c>
      <c r="K49" s="4">
        <f t="shared" si="10"/>
        <v>0.09734242942097476</v>
      </c>
      <c r="L49" s="4">
        <f t="shared" si="16"/>
        <v>0.0014025698834741521</v>
      </c>
      <c r="M49" s="4">
        <f t="shared" si="11"/>
        <v>372073.0895502155</v>
      </c>
      <c r="N49" s="4">
        <f t="shared" si="12"/>
        <v>5.4271080499272175</v>
      </c>
      <c r="O49" s="57">
        <f t="shared" si="13"/>
        <v>238.85399047922513</v>
      </c>
      <c r="P49" s="4">
        <f t="shared" si="17"/>
        <v>1.0596093011020007</v>
      </c>
      <c r="Q49" s="5">
        <f t="shared" si="18"/>
        <v>23.28162386323534</v>
      </c>
      <c r="R49" s="4">
        <f t="shared" si="19"/>
        <v>30.01124066584336</v>
      </c>
      <c r="S49" s="5">
        <f t="shared" si="20"/>
      </c>
      <c r="T49" s="5">
        <f t="shared" si="21"/>
      </c>
      <c r="U49" s="5">
        <f t="shared" si="22"/>
      </c>
      <c r="V49" s="5">
        <f t="shared" si="23"/>
      </c>
      <c r="W49" s="5">
        <f t="shared" si="24"/>
      </c>
      <c r="X49" s="5">
        <f t="shared" si="25"/>
      </c>
      <c r="Y49" s="5">
        <f t="shared" si="26"/>
      </c>
      <c r="Z49" s="5">
        <f t="shared" si="27"/>
        <v>30.01124066584336</v>
      </c>
      <c r="AA49" s="4">
        <f t="shared" si="28"/>
        <v>2.570955808325553</v>
      </c>
      <c r="AB49" s="5">
        <f t="shared" si="29"/>
        <v>0.9543326816386207</v>
      </c>
      <c r="AC49" s="4">
        <f t="shared" si="30"/>
        <v>0</v>
      </c>
      <c r="AD49" s="5">
        <f t="shared" si="31"/>
        <v>14.215013431537788</v>
      </c>
      <c r="AE49" s="5">
        <f t="shared" si="32"/>
        <v>22.77144531595115</v>
      </c>
      <c r="AF49" s="4">
        <f t="shared" si="0"/>
        <v>-0.02578105448497942</v>
      </c>
      <c r="AG49" s="4">
        <f t="shared" si="33"/>
        <v>2.580427833548135E-05</v>
      </c>
      <c r="AH49" s="4">
        <f t="shared" si="1"/>
        <v>-0.09984715081017508</v>
      </c>
      <c r="AI49" s="5">
        <f t="shared" si="2"/>
        <v>-9583.485819729885</v>
      </c>
      <c r="AJ49" s="4">
        <f t="shared" si="3"/>
        <v>1.083699153271718</v>
      </c>
      <c r="AK49" s="4">
        <f t="shared" si="4"/>
        <v>1.7360093345335572</v>
      </c>
      <c r="AL49" s="4">
        <f t="shared" si="34"/>
        <v>0.25142732276476465</v>
      </c>
      <c r="AM49" s="4">
        <f t="shared" si="35"/>
        <v>0.4482424232516783</v>
      </c>
    </row>
    <row r="50" spans="5:39" ht="12.75">
      <c r="E50" s="4">
        <f t="shared" si="14"/>
        <v>0.34</v>
      </c>
      <c r="F50" s="4">
        <f t="shared" si="6"/>
        <v>13.65506529150995</v>
      </c>
      <c r="G50" s="4">
        <f t="shared" si="7"/>
        <v>24.14813049711747</v>
      </c>
      <c r="H50" s="4">
        <f t="shared" si="15"/>
        <v>27.741539514259383</v>
      </c>
      <c r="I50" s="4">
        <f t="shared" si="8"/>
        <v>1.9726565796727984</v>
      </c>
      <c r="J50" s="4">
        <f t="shared" si="9"/>
        <v>3.727541408568679</v>
      </c>
      <c r="K50" s="4">
        <f t="shared" si="10"/>
        <v>0.07156137493599535</v>
      </c>
      <c r="L50" s="4">
        <f t="shared" si="16"/>
        <v>0.0014283741618096335</v>
      </c>
      <c r="M50" s="4">
        <f t="shared" si="11"/>
        <v>362489.60373048566</v>
      </c>
      <c r="N50" s="4">
        <f t="shared" si="12"/>
        <v>5.327260899117042</v>
      </c>
      <c r="O50" s="57">
        <f t="shared" si="13"/>
        <v>237.06328483438284</v>
      </c>
      <c r="P50" s="4">
        <f t="shared" si="17"/>
        <v>1.0561528990536393</v>
      </c>
      <c r="Q50" s="5">
        <f t="shared" si="18"/>
        <v>22.865908515867062</v>
      </c>
      <c r="R50" s="4">
        <f t="shared" si="19"/>
        <v>28.949051288636923</v>
      </c>
      <c r="S50" s="5">
        <f t="shared" si="20"/>
      </c>
      <c r="T50" s="5">
        <f t="shared" si="21"/>
      </c>
      <c r="U50" s="5">
        <f t="shared" si="22"/>
      </c>
      <c r="V50" s="5">
        <f t="shared" si="23"/>
      </c>
      <c r="W50" s="5">
        <f t="shared" si="24"/>
      </c>
      <c r="X50" s="5">
        <f t="shared" si="25"/>
      </c>
      <c r="Y50" s="5">
        <f t="shared" si="26"/>
      </c>
      <c r="Z50" s="5">
        <f t="shared" si="27"/>
        <v>28.949051288636923</v>
      </c>
      <c r="AA50" s="4">
        <f t="shared" si="28"/>
        <v>2.318301474372755</v>
      </c>
      <c r="AB50" s="5">
        <f t="shared" si="29"/>
        <v>1.1122226005829243</v>
      </c>
      <c r="AC50" s="4">
        <f t="shared" si="30"/>
        <v>0</v>
      </c>
      <c r="AD50" s="5">
        <f t="shared" si="31"/>
        <v>13.701968957006622</v>
      </c>
      <c r="AE50" s="5">
        <f t="shared" si="32"/>
        <v>21.912775227030608</v>
      </c>
      <c r="AF50" s="4">
        <f t="shared" si="0"/>
        <v>-0.025320709447034354</v>
      </c>
      <c r="AG50" s="4">
        <f t="shared" si="33"/>
        <v>2.5343518613786763E-05</v>
      </c>
      <c r="AH50" s="4">
        <f t="shared" si="1"/>
        <v>-0.09452112714376083</v>
      </c>
      <c r="AI50" s="5">
        <f t="shared" si="2"/>
        <v>-9004.270149309074</v>
      </c>
      <c r="AJ50" s="4">
        <f t="shared" si="3"/>
        <v>1.1584282481207138</v>
      </c>
      <c r="AK50" s="4">
        <f t="shared" si="4"/>
        <v>1.852608037382213</v>
      </c>
      <c r="AL50" s="4">
        <f t="shared" si="34"/>
        <v>0.27310130583019904</v>
      </c>
      <c r="AM50" s="4">
        <f t="shared" si="35"/>
        <v>0.4829626099423494</v>
      </c>
    </row>
    <row r="51" spans="5:39" ht="12.75">
      <c r="E51" s="4">
        <f t="shared" si="14"/>
        <v>0.36000000000000004</v>
      </c>
      <c r="F51" s="4">
        <f t="shared" si="6"/>
        <v>14.813493539630665</v>
      </c>
      <c r="G51" s="4">
        <f t="shared" si="7"/>
        <v>26.000738534499682</v>
      </c>
      <c r="H51" s="4">
        <f t="shared" si="15"/>
        <v>29.924538345446468</v>
      </c>
      <c r="I51" s="4">
        <f t="shared" si="8"/>
        <v>2.2457578855029974</v>
      </c>
      <c r="J51" s="4">
        <f t="shared" si="9"/>
        <v>4.2105040185110285</v>
      </c>
      <c r="K51" s="4">
        <f t="shared" si="10"/>
        <v>0.046240665488961</v>
      </c>
      <c r="L51" s="4">
        <f t="shared" si="16"/>
        <v>0.00145371768042342</v>
      </c>
      <c r="M51" s="4">
        <f t="shared" si="11"/>
        <v>353485.3335811766</v>
      </c>
      <c r="N51" s="4">
        <f t="shared" si="12"/>
        <v>5.232739771973281</v>
      </c>
      <c r="O51" s="57">
        <f t="shared" si="13"/>
        <v>235.35041625208007</v>
      </c>
      <c r="P51" s="4">
        <f t="shared" si="17"/>
        <v>1.052928917211982</v>
      </c>
      <c r="Q51" s="5">
        <f t="shared" si="18"/>
        <v>22.468311233180323</v>
      </c>
      <c r="R51" s="4">
        <f t="shared" si="19"/>
        <v>27.951059505479787</v>
      </c>
      <c r="S51" s="5">
        <f t="shared" si="20"/>
      </c>
      <c r="T51" s="5">
        <f t="shared" si="21"/>
      </c>
      <c r="U51" s="5">
        <f t="shared" si="22"/>
      </c>
      <c r="V51" s="5">
        <f t="shared" si="23"/>
      </c>
      <c r="W51" s="5">
        <f t="shared" si="24"/>
      </c>
      <c r="X51" s="5">
        <f t="shared" si="25"/>
      </c>
      <c r="Y51" s="5">
        <f t="shared" si="26"/>
      </c>
      <c r="Z51" s="5">
        <f t="shared" si="27"/>
        <v>27.951059505479787</v>
      </c>
      <c r="AA51" s="4">
        <f t="shared" si="28"/>
        <v>2.070158521791818</v>
      </c>
      <c r="AB51" s="5">
        <f t="shared" si="29"/>
        <v>1.2941526828476912</v>
      </c>
      <c r="AC51" s="4">
        <f t="shared" si="30"/>
        <v>0</v>
      </c>
      <c r="AD51" s="5">
        <f t="shared" si="31"/>
        <v>13.1959234406597</v>
      </c>
      <c r="AE51" s="5">
        <f t="shared" si="32"/>
        <v>21.091410637026794</v>
      </c>
      <c r="AF51" s="4">
        <f t="shared" si="0"/>
        <v>-0.024880427563423423</v>
      </c>
      <c r="AG51" s="4">
        <f t="shared" si="33"/>
        <v>2.4902840119531E-05</v>
      </c>
      <c r="AH51" s="4">
        <f t="shared" si="1"/>
        <v>-0.08963919451719587</v>
      </c>
      <c r="AI51" s="5">
        <f t="shared" si="2"/>
        <v>-8477.508674098279</v>
      </c>
      <c r="AJ51" s="4">
        <f t="shared" si="3"/>
        <v>1.2493734016710236</v>
      </c>
      <c r="AK51" s="4">
        <f t="shared" si="4"/>
        <v>1.996908179417659</v>
      </c>
      <c r="AL51" s="4">
        <f t="shared" si="34"/>
        <v>0.2962698707926133</v>
      </c>
      <c r="AM51" s="4">
        <f t="shared" si="35"/>
        <v>0.5200147706899937</v>
      </c>
    </row>
    <row r="52" spans="5:39" ht="12.75">
      <c r="E52" s="4">
        <f t="shared" si="14"/>
        <v>0.38000000000000006</v>
      </c>
      <c r="F52" s="4">
        <f t="shared" si="6"/>
        <v>16.06286694130169</v>
      </c>
      <c r="G52" s="4">
        <f t="shared" si="7"/>
        <v>27.99764671391734</v>
      </c>
      <c r="H52" s="4">
        <f t="shared" si="15"/>
        <v>32.27822665344689</v>
      </c>
      <c r="I52" s="4">
        <f t="shared" si="8"/>
        <v>2.5420277562956106</v>
      </c>
      <c r="J52" s="4">
        <f t="shared" si="9"/>
        <v>4.730518789201022</v>
      </c>
      <c r="K52" s="4">
        <f t="shared" si="10"/>
        <v>0.021360237925537574</v>
      </c>
      <c r="L52" s="4">
        <f t="shared" si="16"/>
        <v>0.0014786205205429511</v>
      </c>
      <c r="M52" s="4">
        <f t="shared" si="11"/>
        <v>345007.8249070783</v>
      </c>
      <c r="N52" s="4">
        <f t="shared" si="12"/>
        <v>5.143100577456085</v>
      </c>
      <c r="O52" s="57">
        <f t="shared" si="13"/>
        <v>233.7096455594285</v>
      </c>
      <c r="P52" s="4">
        <f t="shared" si="17"/>
        <v>1.049922999469756</v>
      </c>
      <c r="Q52" s="5">
        <f t="shared" si="18"/>
        <v>22.087433510059782</v>
      </c>
      <c r="R52" s="4">
        <f t="shared" si="19"/>
        <v>27.011451535249957</v>
      </c>
      <c r="S52" s="5">
        <f t="shared" si="20"/>
      </c>
      <c r="T52" s="5">
        <f t="shared" si="21"/>
      </c>
      <c r="U52" s="5">
        <f t="shared" si="22"/>
      </c>
      <c r="V52" s="5">
        <f t="shared" si="23"/>
      </c>
      <c r="W52" s="5">
        <f t="shared" si="24"/>
      </c>
      <c r="X52" s="5">
        <f t="shared" si="25"/>
      </c>
      <c r="Y52" s="5">
        <f t="shared" si="26"/>
      </c>
      <c r="Z52" s="5">
        <f t="shared" si="27"/>
        <v>27.011451535249957</v>
      </c>
      <c r="AA52" s="4">
        <f t="shared" si="28"/>
        <v>1.8263303316702684</v>
      </c>
      <c r="AB52" s="5">
        <f t="shared" si="29"/>
        <v>1.5057398084732914</v>
      </c>
      <c r="AC52" s="4">
        <f t="shared" si="30"/>
        <v>0</v>
      </c>
      <c r="AD52" s="5">
        <f t="shared" si="31"/>
        <v>12.692607252222196</v>
      </c>
      <c r="AE52" s="5">
        <f t="shared" si="32"/>
        <v>20.296939133539194</v>
      </c>
      <c r="AF52" s="4">
        <f t="shared" si="0"/>
        <v>-0.024458660190598894</v>
      </c>
      <c r="AG52" s="4">
        <f t="shared" si="33"/>
        <v>2.448069281413161E-05</v>
      </c>
      <c r="AH52" s="4">
        <f t="shared" si="1"/>
        <v>-0.08515143919594208</v>
      </c>
      <c r="AI52" s="5">
        <f t="shared" si="2"/>
        <v>-7996.942182087866</v>
      </c>
      <c r="AJ52" s="4">
        <f t="shared" si="3"/>
        <v>1.3621583008810791</v>
      </c>
      <c r="AK52" s="4">
        <f t="shared" si="4"/>
        <v>2.178247823620946</v>
      </c>
      <c r="AL52" s="4">
        <f t="shared" si="34"/>
        <v>0.3212573388260338</v>
      </c>
      <c r="AM52" s="4">
        <f t="shared" si="35"/>
        <v>0.5599529342783468</v>
      </c>
    </row>
    <row r="53" spans="5:39" ht="12.75">
      <c r="E53" s="4">
        <f t="shared" si="14"/>
        <v>0.4000000000000001</v>
      </c>
      <c r="F53" s="4">
        <f t="shared" si="6"/>
        <v>17.42502524218277</v>
      </c>
      <c r="G53" s="4">
        <f t="shared" si="7"/>
        <v>30.175894537538287</v>
      </c>
      <c r="H53" s="4">
        <f t="shared" si="15"/>
        <v>34.84560396709088</v>
      </c>
      <c r="I53" s="4">
        <f t="shared" si="8"/>
        <v>2.863285095121644</v>
      </c>
      <c r="J53" s="4">
        <f t="shared" si="9"/>
        <v>5.290471723479369</v>
      </c>
      <c r="K53" s="4">
        <f t="shared" si="10"/>
        <v>0</v>
      </c>
      <c r="L53" s="4">
        <f t="shared" si="16"/>
        <v>0.0015</v>
      </c>
      <c r="M53" s="4">
        <f t="shared" si="11"/>
        <v>337010.8827249904</v>
      </c>
      <c r="N53" s="4">
        <f t="shared" si="12"/>
        <v>5.057949138260143</v>
      </c>
      <c r="O53" s="57">
        <f t="shared" si="13"/>
        <v>232.1358288104365</v>
      </c>
      <c r="P53" s="4">
        <f t="shared" si="17"/>
        <v>1.047123876119794</v>
      </c>
      <c r="Q53" s="5">
        <f t="shared" si="18"/>
        <v>0</v>
      </c>
      <c r="R53" s="4">
        <f t="shared" si="19"/>
        <v>0</v>
      </c>
      <c r="S53" s="5">
        <f t="shared" si="20"/>
        <v>178036.71160610087</v>
      </c>
      <c r="T53" s="5">
        <f t="shared" si="21"/>
        <v>178036.71160610087</v>
      </c>
      <c r="U53" s="5">
        <f t="shared" si="22"/>
        <v>3.2064268955311306</v>
      </c>
      <c r="V53" s="5">
        <f t="shared" si="23"/>
        <v>278.80986012102017</v>
      </c>
      <c r="W53" s="5">
        <f t="shared" si="24"/>
        <v>13.812937710202569</v>
      </c>
      <c r="X53" s="5">
        <f t="shared" si="25"/>
        <v>4.252571634318593</v>
      </c>
      <c r="Y53" s="5">
        <f t="shared" si="26"/>
        <v>18.06550934452116</v>
      </c>
      <c r="Z53" s="5">
        <f t="shared" si="27"/>
        <v>18.06550934452116</v>
      </c>
      <c r="AA53" s="4">
        <f t="shared" si="28"/>
        <v>1.6170000000000002</v>
      </c>
      <c r="AB53" s="5">
        <f t="shared" si="29"/>
        <v>1.7547958211189334</v>
      </c>
      <c r="AC53" s="4">
        <f t="shared" si="30"/>
        <v>0</v>
      </c>
      <c r="AD53" s="5">
        <f t="shared" si="31"/>
        <v>8.156397436293988</v>
      </c>
      <c r="AE53" s="5">
        <f t="shared" si="32"/>
        <v>12.507891380244775</v>
      </c>
      <c r="AF53" s="4">
        <f t="shared" si="0"/>
        <v>0</v>
      </c>
      <c r="AG53" s="4">
        <f t="shared" si="33"/>
        <v>0</v>
      </c>
      <c r="AH53" s="4">
        <f t="shared" si="1"/>
        <v>-0.6605666769559693</v>
      </c>
      <c r="AI53" s="5">
        <f t="shared" si="2"/>
        <v>-61618.931693471095</v>
      </c>
      <c r="AJ53" s="4">
        <f t="shared" si="3"/>
        <v>0.9886542347023016</v>
      </c>
      <c r="AK53" s="4">
        <f t="shared" si="4"/>
        <v>1.5161080460902758</v>
      </c>
      <c r="AL53" s="4">
        <f t="shared" si="34"/>
        <v>0.3485005048436554</v>
      </c>
      <c r="AM53" s="4">
        <f t="shared" si="35"/>
        <v>0.6035178907507658</v>
      </c>
    </row>
    <row r="54" spans="5:39" ht="12.75">
      <c r="E54" s="4">
        <f t="shared" si="14"/>
        <v>0.4200000000000001</v>
      </c>
      <c r="F54" s="4">
        <f t="shared" si="6"/>
        <v>18.413679476885072</v>
      </c>
      <c r="G54" s="4">
        <f t="shared" si="7"/>
        <v>31.692002583628565</v>
      </c>
      <c r="H54" s="4">
        <f t="shared" si="15"/>
        <v>36.653057439157486</v>
      </c>
      <c r="I54" s="4">
        <f t="shared" si="8"/>
        <v>3.2117855999652996</v>
      </c>
      <c r="J54" s="4">
        <f t="shared" si="9"/>
        <v>5.893989614230135</v>
      </c>
      <c r="K54" s="4">
        <f t="shared" si="10"/>
        <v>0</v>
      </c>
      <c r="L54" s="4">
        <f t="shared" si="16"/>
        <v>0.0015</v>
      </c>
      <c r="M54" s="4">
        <f t="shared" si="11"/>
        <v>275391.95103151933</v>
      </c>
      <c r="N54" s="4">
        <f t="shared" si="12"/>
        <v>4.397382461304174</v>
      </c>
      <c r="O54" s="57">
        <f t="shared" si="13"/>
        <v>218.18742251290905</v>
      </c>
      <c r="P54" s="4">
        <f t="shared" si="17"/>
        <v>1.0444498120970362</v>
      </c>
      <c r="Q54" s="5">
        <f t="shared" si="18"/>
        <v>0</v>
      </c>
      <c r="R54" s="4">
        <f t="shared" si="19"/>
        <v>0</v>
      </c>
      <c r="S54" s="5">
        <f t="shared" si="20"/>
        <v>145484.5522138515</v>
      </c>
      <c r="T54" s="5">
        <f t="shared" si="21"/>
        <v>145484.5522138515</v>
      </c>
      <c r="U54" s="5">
        <f t="shared" si="22"/>
        <v>2.7876684815207</v>
      </c>
      <c r="V54" s="5">
        <f t="shared" si="23"/>
        <v>270.30364135762886</v>
      </c>
      <c r="W54" s="5">
        <f t="shared" si="24"/>
        <v>11.28738583968421</v>
      </c>
      <c r="X54" s="5">
        <f t="shared" si="25"/>
        <v>2.448606012519764</v>
      </c>
      <c r="Y54" s="5">
        <f t="shared" si="26"/>
        <v>13.735991852203975</v>
      </c>
      <c r="Z54" s="5">
        <f t="shared" si="27"/>
        <v>13.735991852203975</v>
      </c>
      <c r="AA54" s="4">
        <f t="shared" si="28"/>
        <v>1.6170000000000002</v>
      </c>
      <c r="AB54" s="5">
        <f t="shared" si="29"/>
        <v>1.941560883025618</v>
      </c>
      <c r="AC54" s="4">
        <f t="shared" si="30"/>
        <v>0</v>
      </c>
      <c r="AD54" s="5">
        <f t="shared" si="31"/>
        <v>5.925259354944806</v>
      </c>
      <c r="AE54" s="5">
        <f t="shared" si="32"/>
        <v>8.581034294085923</v>
      </c>
      <c r="AF54" s="4">
        <f t="shared" si="0"/>
        <v>0</v>
      </c>
      <c r="AG54" s="4">
        <f t="shared" si="33"/>
        <v>0</v>
      </c>
      <c r="AH54" s="4">
        <f t="shared" si="1"/>
        <v>-0.5567756213218641</v>
      </c>
      <c r="AI54" s="5">
        <f t="shared" si="2"/>
        <v>-48816.34390200286</v>
      </c>
      <c r="AJ54" s="4">
        <f t="shared" si="3"/>
        <v>0.7182132551448249</v>
      </c>
      <c r="AK54" s="4">
        <f t="shared" si="4"/>
        <v>1.0401253689801118</v>
      </c>
      <c r="AL54" s="4">
        <f t="shared" si="34"/>
        <v>0.36827358953770145</v>
      </c>
      <c r="AM54" s="4">
        <f t="shared" si="35"/>
        <v>0.6338400516725713</v>
      </c>
    </row>
    <row r="55" spans="5:39" ht="12.75">
      <c r="E55" s="4">
        <f t="shared" si="14"/>
        <v>0.4400000000000001</v>
      </c>
      <c r="F55" s="4">
        <f t="shared" si="6"/>
        <v>19.131892732029897</v>
      </c>
      <c r="G55" s="4">
        <f t="shared" si="7"/>
        <v>32.73212795260868</v>
      </c>
      <c r="H55" s="4">
        <f t="shared" si="15"/>
        <v>37.91334224011179</v>
      </c>
      <c r="I55" s="4">
        <f t="shared" si="8"/>
        <v>3.580059189503001</v>
      </c>
      <c r="J55" s="4">
        <f t="shared" si="9"/>
        <v>6.527829665902706</v>
      </c>
      <c r="K55" s="4">
        <f t="shared" si="10"/>
        <v>0</v>
      </c>
      <c r="L55" s="4">
        <f t="shared" si="16"/>
        <v>0.0015</v>
      </c>
      <c r="M55" s="4">
        <f t="shared" si="11"/>
        <v>226575.6071295165</v>
      </c>
      <c r="N55" s="4">
        <f t="shared" si="12"/>
        <v>3.8406068399823097</v>
      </c>
      <c r="O55" s="57">
        <f t="shared" si="13"/>
        <v>205.5351055436667</v>
      </c>
      <c r="P55" s="4">
        <f t="shared" si="17"/>
        <v>1.0418526750929764</v>
      </c>
      <c r="Q55" s="5">
        <f t="shared" si="18"/>
        <v>0</v>
      </c>
      <c r="R55" s="4">
        <f t="shared" si="19"/>
        <v>0</v>
      </c>
      <c r="S55" s="5">
        <f t="shared" si="20"/>
        <v>119695.76678748507</v>
      </c>
      <c r="T55" s="5">
        <f t="shared" si="21"/>
        <v>119695.76678748507</v>
      </c>
      <c r="U55" s="5">
        <f t="shared" si="22"/>
        <v>2.434707176813594</v>
      </c>
      <c r="V55" s="5">
        <f t="shared" si="23"/>
        <v>262.3493819983162</v>
      </c>
      <c r="W55" s="5">
        <f t="shared" si="24"/>
        <v>9.286568797498553</v>
      </c>
      <c r="X55" s="5">
        <f t="shared" si="25"/>
        <v>1.0194509823871525</v>
      </c>
      <c r="Y55" s="5">
        <f t="shared" si="26"/>
        <v>10.306019779885705</v>
      </c>
      <c r="Z55" s="5">
        <f t="shared" si="27"/>
        <v>10.306019779885705</v>
      </c>
      <c r="AA55" s="4">
        <f t="shared" si="28"/>
        <v>1.6170000000000002</v>
      </c>
      <c r="AB55" s="5">
        <f t="shared" si="29"/>
        <v>2.0773742361608067</v>
      </c>
      <c r="AC55" s="4">
        <f t="shared" si="30"/>
        <v>0</v>
      </c>
      <c r="AD55" s="5">
        <f t="shared" si="31"/>
        <v>4.152352564313949</v>
      </c>
      <c r="AE55" s="5">
        <f t="shared" si="32"/>
        <v>5.487123849279304</v>
      </c>
      <c r="AF55" s="4">
        <f t="shared" si="0"/>
        <v>0</v>
      </c>
      <c r="AG55" s="4">
        <f t="shared" si="33"/>
        <v>0</v>
      </c>
      <c r="AH55" s="4">
        <f t="shared" si="1"/>
        <v>-0.47196954060587587</v>
      </c>
      <c r="AI55" s="5">
        <f t="shared" si="2"/>
        <v>-38981.20935853747</v>
      </c>
      <c r="AJ55" s="4">
        <f t="shared" si="3"/>
        <v>0.5033154623410847</v>
      </c>
      <c r="AK55" s="4">
        <f t="shared" si="4"/>
        <v>0.6651059211247642</v>
      </c>
      <c r="AL55" s="4">
        <f t="shared" si="34"/>
        <v>0.38263785464059796</v>
      </c>
      <c r="AM55" s="4">
        <f t="shared" si="35"/>
        <v>0.6546425590521736</v>
      </c>
    </row>
    <row r="56" spans="5:39" ht="12.75">
      <c r="E56" s="4">
        <f t="shared" si="14"/>
        <v>0.46000000000000013</v>
      </c>
      <c r="F56" s="4">
        <f t="shared" si="6"/>
        <v>19.635208194370982</v>
      </c>
      <c r="G56" s="4">
        <f t="shared" si="7"/>
        <v>33.39723387373344</v>
      </c>
      <c r="H56" s="4">
        <f t="shared" si="15"/>
        <v>38.74166531336955</v>
      </c>
      <c r="I56" s="4">
        <f t="shared" si="8"/>
        <v>3.9626970441435994</v>
      </c>
      <c r="J56" s="4">
        <f t="shared" si="9"/>
        <v>7.182472224954879</v>
      </c>
      <c r="K56" s="4">
        <f t="shared" si="10"/>
        <v>0</v>
      </c>
      <c r="L56" s="4">
        <f t="shared" si="16"/>
        <v>0.0015</v>
      </c>
      <c r="M56" s="4">
        <f t="shared" si="11"/>
        <v>187594.39777097903</v>
      </c>
      <c r="N56" s="4">
        <f t="shared" si="12"/>
        <v>3.368637299376434</v>
      </c>
      <c r="O56" s="57">
        <f t="shared" si="13"/>
        <v>194.01634579357057</v>
      </c>
      <c r="P56" s="4">
        <f t="shared" si="17"/>
        <v>1.039299714423684</v>
      </c>
      <c r="Q56" s="5">
        <f t="shared" si="18"/>
        <v>0</v>
      </c>
      <c r="R56" s="4">
        <f t="shared" si="19"/>
        <v>0</v>
      </c>
      <c r="S56" s="5">
        <f t="shared" si="20"/>
        <v>99102.70382017948</v>
      </c>
      <c r="T56" s="5">
        <f t="shared" si="21"/>
        <v>101299.99999999999</v>
      </c>
      <c r="U56" s="5">
        <f t="shared" si="22"/>
        <v>2.169221766352809</v>
      </c>
      <c r="V56" s="5">
        <f t="shared" si="23"/>
        <v>250.85484752053958</v>
      </c>
      <c r="W56" s="5">
        <f t="shared" si="24"/>
        <v>7.5647991656137705</v>
      </c>
      <c r="X56" s="5">
        <f t="shared" si="25"/>
        <v>0</v>
      </c>
      <c r="Y56" s="5">
        <f t="shared" si="26"/>
        <v>7.5647991656137705</v>
      </c>
      <c r="Z56" s="5">
        <f t="shared" si="27"/>
        <v>7.5647991656137705</v>
      </c>
      <c r="AA56" s="4">
        <f t="shared" si="28"/>
        <v>1.6170000000000002</v>
      </c>
      <c r="AB56" s="5">
        <f t="shared" si="29"/>
        <v>2.1691379302502747</v>
      </c>
      <c r="AC56" s="4">
        <f t="shared" si="30"/>
        <v>0</v>
      </c>
      <c r="AD56" s="5">
        <f t="shared" si="31"/>
        <v>2.7346509460990602</v>
      </c>
      <c r="AE56" s="5">
        <f t="shared" si="32"/>
        <v>3.0343271621983163</v>
      </c>
      <c r="AF56" s="4">
        <f t="shared" si="0"/>
        <v>0</v>
      </c>
      <c r="AG56" s="4">
        <f t="shared" si="33"/>
        <v>0</v>
      </c>
      <c r="AH56" s="4">
        <f t="shared" si="1"/>
        <v>-0.40208108343049537</v>
      </c>
      <c r="AI56" s="5">
        <f t="shared" si="2"/>
        <v>-31347.81598520345</v>
      </c>
      <c r="AJ56" s="4">
        <f t="shared" si="3"/>
        <v>0.33147284195140125</v>
      </c>
      <c r="AK56" s="4">
        <f t="shared" si="4"/>
        <v>0.3677972317816141</v>
      </c>
      <c r="AL56" s="4">
        <f t="shared" si="34"/>
        <v>0.39270416388741963</v>
      </c>
      <c r="AM56" s="4">
        <f t="shared" si="35"/>
        <v>0.6679446774746688</v>
      </c>
    </row>
    <row r="57" spans="5:39" ht="12.75">
      <c r="E57" s="4">
        <f t="shared" si="14"/>
        <v>0.48000000000000015</v>
      </c>
      <c r="F57" s="4">
        <f t="shared" si="6"/>
        <v>19.966681036322385</v>
      </c>
      <c r="G57" s="4">
        <f t="shared" si="7"/>
        <v>33.76503110551506</v>
      </c>
      <c r="H57" s="4">
        <f t="shared" si="15"/>
        <v>39.22684893236564</v>
      </c>
      <c r="I57" s="4">
        <f t="shared" si="8"/>
        <v>4.355401208031019</v>
      </c>
      <c r="J57" s="4">
        <f t="shared" si="9"/>
        <v>7.850416902429548</v>
      </c>
      <c r="K57" s="4">
        <f t="shared" si="10"/>
        <v>0</v>
      </c>
      <c r="L57" s="4">
        <f t="shared" si="16"/>
        <v>0.0015</v>
      </c>
      <c r="M57" s="4">
        <f t="shared" si="11"/>
        <v>156246.58178577558</v>
      </c>
      <c r="N57" s="4">
        <f t="shared" si="12"/>
        <v>2.9665562159459387</v>
      </c>
      <c r="O57" s="57">
        <f t="shared" si="13"/>
        <v>183.49771114230987</v>
      </c>
      <c r="P57" s="4">
        <f t="shared" si="17"/>
        <v>1.0367673258916055</v>
      </c>
      <c r="Q57" s="5">
        <f t="shared" si="18"/>
        <v>0</v>
      </c>
      <c r="R57" s="4">
        <f t="shared" si="19"/>
        <v>0</v>
      </c>
      <c r="S57" s="5">
        <f t="shared" si="20"/>
        <v>82542.22355048718</v>
      </c>
      <c r="T57" s="5">
        <f t="shared" si="21"/>
        <v>101299.99999999999</v>
      </c>
      <c r="U57" s="5">
        <f t="shared" si="22"/>
        <v>2.1768236138716968</v>
      </c>
      <c r="V57" s="5">
        <f t="shared" si="23"/>
        <v>207.20900184382606</v>
      </c>
      <c r="W57" s="5">
        <f t="shared" si="24"/>
        <v>5.1795130406968575</v>
      </c>
      <c r="X57" s="5">
        <f t="shared" si="25"/>
        <v>0</v>
      </c>
      <c r="Y57" s="5">
        <f t="shared" si="26"/>
        <v>5.1795130406968575</v>
      </c>
      <c r="Z57" s="5">
        <f t="shared" si="27"/>
        <v>5.1795130406968575</v>
      </c>
      <c r="AA57" s="4">
        <f t="shared" si="28"/>
        <v>1.6170000000000002</v>
      </c>
      <c r="AB57" s="5">
        <f t="shared" si="29"/>
        <v>2.2238088004630674</v>
      </c>
      <c r="AC57" s="4">
        <f t="shared" si="30"/>
        <v>0</v>
      </c>
      <c r="AD57" s="5">
        <f t="shared" si="31"/>
        <v>1.5044696530227937</v>
      </c>
      <c r="AE57" s="5">
        <f t="shared" si="32"/>
        <v>0.9271616730997028</v>
      </c>
      <c r="AF57" s="4">
        <f t="shared" si="0"/>
        <v>0</v>
      </c>
      <c r="AG57" s="4">
        <f t="shared" si="33"/>
        <v>0</v>
      </c>
      <c r="AH57" s="4">
        <f t="shared" si="1"/>
        <v>-0.333287517730571</v>
      </c>
      <c r="AI57" s="5">
        <f t="shared" si="2"/>
        <v>-24575.650771184813</v>
      </c>
      <c r="AJ57" s="4">
        <f t="shared" si="3"/>
        <v>0.1823599579421568</v>
      </c>
      <c r="AK57" s="4">
        <f t="shared" si="4"/>
        <v>0.11238323310299426</v>
      </c>
      <c r="AL57" s="4">
        <f t="shared" si="34"/>
        <v>0.3993336207264477</v>
      </c>
      <c r="AM57" s="4">
        <f t="shared" si="35"/>
        <v>0.6753006221103012</v>
      </c>
    </row>
    <row r="58" spans="5:39" ht="12.75">
      <c r="E58" s="4">
        <f t="shared" si="14"/>
        <v>0.5000000000000001</v>
      </c>
      <c r="F58" s="4">
        <f t="shared" si="6"/>
        <v>20.149040994264542</v>
      </c>
      <c r="G58" s="4">
        <f t="shared" si="7"/>
        <v>33.87741433861805</v>
      </c>
      <c r="H58" s="4">
        <f t="shared" si="15"/>
        <v>39.41653276556624</v>
      </c>
      <c r="I58" s="4">
        <f t="shared" si="8"/>
        <v>4.754734828757466</v>
      </c>
      <c r="J58" s="4">
        <f t="shared" si="9"/>
        <v>8.52571752453985</v>
      </c>
      <c r="K58" s="4">
        <f t="shared" si="10"/>
        <v>0</v>
      </c>
      <c r="L58" s="4">
        <f t="shared" si="16"/>
        <v>0.0015</v>
      </c>
      <c r="M58" s="4">
        <f t="shared" si="11"/>
        <v>131670.93101459075</v>
      </c>
      <c r="N58" s="4">
        <f t="shared" si="12"/>
        <v>2.6332686982153675</v>
      </c>
      <c r="O58" s="57">
        <f t="shared" si="13"/>
        <v>174.20773679258855</v>
      </c>
      <c r="P58" s="4">
        <f t="shared" si="17"/>
        <v>1.0342362767750846</v>
      </c>
      <c r="Q58" s="5">
        <f t="shared" si="18"/>
        <v>0</v>
      </c>
      <c r="R58" s="4">
        <f t="shared" si="19"/>
        <v>0</v>
      </c>
      <c r="S58" s="5">
        <f t="shared" si="20"/>
        <v>69559.35482677272</v>
      </c>
      <c r="T58" s="5">
        <f t="shared" si="21"/>
        <v>101299.99999999999</v>
      </c>
      <c r="U58" s="5">
        <f t="shared" si="22"/>
        <v>2.1834939365905095</v>
      </c>
      <c r="V58" s="5">
        <f t="shared" si="23"/>
        <v>158.9502734736465</v>
      </c>
      <c r="W58" s="5">
        <f t="shared" si="24"/>
        <v>3.0571940291048603</v>
      </c>
      <c r="X58" s="5">
        <f t="shared" si="25"/>
        <v>0</v>
      </c>
      <c r="Y58" s="5">
        <f t="shared" si="26"/>
        <v>3.0571940291048603</v>
      </c>
      <c r="Z58" s="5">
        <f t="shared" si="27"/>
        <v>3.0571940291048603</v>
      </c>
      <c r="AA58" s="4">
        <f t="shared" si="28"/>
        <v>1.6170000000000002</v>
      </c>
      <c r="AB58" s="5">
        <f t="shared" si="29"/>
        <v>2.245367526627357</v>
      </c>
      <c r="AC58" s="4">
        <f t="shared" si="30"/>
        <v>0</v>
      </c>
      <c r="AD58" s="5">
        <f t="shared" si="31"/>
        <v>0.4149914853226089</v>
      </c>
      <c r="AE58" s="5">
        <f t="shared" si="32"/>
        <v>-0.9192576856499314</v>
      </c>
      <c r="AF58" s="4">
        <f t="shared" si="0"/>
        <v>0</v>
      </c>
      <c r="AG58" s="4">
        <f t="shared" si="33"/>
        <v>0</v>
      </c>
      <c r="AH58" s="4">
        <f t="shared" si="1"/>
        <v>-0.2564486751983462</v>
      </c>
      <c r="AI58" s="5">
        <f t="shared" si="2"/>
        <v>-17952.42930628119</v>
      </c>
      <c r="AJ58" s="4">
        <f t="shared" si="3"/>
        <v>0.05030199822092229</v>
      </c>
      <c r="AK58" s="4">
        <f t="shared" si="4"/>
        <v>-0.11142517401817349</v>
      </c>
      <c r="AL58" s="4">
        <f t="shared" si="34"/>
        <v>0.40298081988529083</v>
      </c>
      <c r="AM58" s="4">
        <f t="shared" si="35"/>
        <v>0.6775482867723611</v>
      </c>
    </row>
    <row r="59" spans="5:39" ht="12.75">
      <c r="E59" s="4">
        <f t="shared" si="14"/>
        <v>0.5200000000000001</v>
      </c>
      <c r="F59" s="4">
        <f t="shared" si="6"/>
        <v>20.199342992485466</v>
      </c>
      <c r="G59" s="4">
        <f t="shared" si="7"/>
        <v>33.76598916459988</v>
      </c>
      <c r="H59" s="4">
        <f t="shared" si="15"/>
        <v>39.346606989573424</v>
      </c>
      <c r="I59" s="4">
        <f t="shared" si="8"/>
        <v>5.157715648642757</v>
      </c>
      <c r="J59" s="4">
        <f t="shared" si="9"/>
        <v>9.20326581131221</v>
      </c>
      <c r="K59" s="4">
        <f t="shared" si="10"/>
        <v>0</v>
      </c>
      <c r="L59" s="4">
        <f t="shared" si="16"/>
        <v>0.0015</v>
      </c>
      <c r="M59" s="4">
        <f t="shared" si="11"/>
        <v>113718.50170830956</v>
      </c>
      <c r="N59" s="4">
        <f t="shared" si="12"/>
        <v>2.376820023017021</v>
      </c>
      <c r="O59" s="57">
        <f t="shared" si="13"/>
        <v>166.68923006896165</v>
      </c>
      <c r="P59" s="4">
        <f t="shared" si="17"/>
        <v>1.031689885049552</v>
      </c>
      <c r="Q59" s="5">
        <f t="shared" si="18"/>
        <v>0</v>
      </c>
      <c r="R59" s="4">
        <f t="shared" si="19"/>
        <v>0</v>
      </c>
      <c r="S59" s="5">
        <f t="shared" si="20"/>
        <v>60075.413378984296</v>
      </c>
      <c r="T59" s="5">
        <f t="shared" si="21"/>
        <v>101299.99999999999</v>
      </c>
      <c r="U59" s="5">
        <f t="shared" si="22"/>
        <v>2.1883846822289685</v>
      </c>
      <c r="V59" s="5">
        <f t="shared" si="23"/>
        <v>104.32983146314267</v>
      </c>
      <c r="W59" s="5">
        <f t="shared" si="24"/>
        <v>1.3200462004979547</v>
      </c>
      <c r="X59" s="5">
        <f t="shared" si="25"/>
        <v>0</v>
      </c>
      <c r="Y59" s="5">
        <f t="shared" si="26"/>
        <v>1.3200462004979547</v>
      </c>
      <c r="Z59" s="5">
        <f t="shared" si="27"/>
        <v>1.3200462004979547</v>
      </c>
      <c r="AA59" s="4">
        <f t="shared" si="28"/>
        <v>1.6170000000000002</v>
      </c>
      <c r="AB59" s="5">
        <f t="shared" si="29"/>
        <v>2.237407932672574</v>
      </c>
      <c r="AC59" s="4">
        <f t="shared" si="30"/>
        <v>0</v>
      </c>
      <c r="AD59" s="5">
        <f t="shared" si="31"/>
        <v>-0.4709454180200614</v>
      </c>
      <c r="AE59" s="5">
        <f t="shared" si="32"/>
        <v>-2.404250253035417</v>
      </c>
      <c r="AF59" s="4">
        <f t="shared" si="0"/>
        <v>0</v>
      </c>
      <c r="AG59" s="4">
        <f t="shared" si="33"/>
        <v>0</v>
      </c>
      <c r="AH59" s="4">
        <f t="shared" si="1"/>
        <v>-0.16870166240858245</v>
      </c>
      <c r="AI59" s="5">
        <f t="shared" si="2"/>
        <v>-11300.098509198195</v>
      </c>
      <c r="AJ59" s="4">
        <f t="shared" si="3"/>
        <v>-0.057084293093340774</v>
      </c>
      <c r="AK59" s="4">
        <f t="shared" si="4"/>
        <v>-0.291424273095202</v>
      </c>
      <c r="AL59" s="4">
        <f t="shared" si="34"/>
        <v>0.40398685984970933</v>
      </c>
      <c r="AM59" s="4">
        <f t="shared" si="35"/>
        <v>0.6753197832919976</v>
      </c>
    </row>
    <row r="60" spans="5:39" ht="12.75">
      <c r="E60" s="4">
        <f t="shared" si="14"/>
        <v>0.5400000000000001</v>
      </c>
      <c r="F60" s="4">
        <f t="shared" si="6"/>
        <v>20.142258699392126</v>
      </c>
      <c r="G60" s="4">
        <f t="shared" si="7"/>
        <v>33.47456489150468</v>
      </c>
      <c r="H60" s="4">
        <f t="shared" si="15"/>
        <v>39.067340326528445</v>
      </c>
      <c r="I60" s="4">
        <f t="shared" si="8"/>
        <v>5.561702508492466</v>
      </c>
      <c r="J60" s="4">
        <f t="shared" si="9"/>
        <v>9.878585594604209</v>
      </c>
      <c r="K60" s="4">
        <f t="shared" si="10"/>
        <v>0</v>
      </c>
      <c r="L60" s="4">
        <f t="shared" si="16"/>
        <v>0.0015</v>
      </c>
      <c r="M60" s="4">
        <f t="shared" si="11"/>
        <v>102418.40319911136</v>
      </c>
      <c r="N60" s="4">
        <f t="shared" si="12"/>
        <v>2.2081183606084385</v>
      </c>
      <c r="O60" s="57">
        <f t="shared" si="13"/>
        <v>161.59516433047617</v>
      </c>
      <c r="P60" s="4">
        <f t="shared" si="17"/>
        <v>1.0291143191760055</v>
      </c>
      <c r="Q60" s="5">
        <f t="shared" si="18"/>
        <v>0</v>
      </c>
      <c r="R60" s="4">
        <f t="shared" si="19"/>
        <v>0</v>
      </c>
      <c r="S60" s="5">
        <f t="shared" si="20"/>
        <v>54105.7771371649</v>
      </c>
      <c r="T60" s="5">
        <f t="shared" si="21"/>
        <v>101299.99999999999</v>
      </c>
      <c r="U60" s="5">
        <f t="shared" si="22"/>
        <v>2.190868131517994</v>
      </c>
      <c r="V60" s="5">
        <f t="shared" si="23"/>
        <v>31.889928802503448</v>
      </c>
      <c r="W60" s="5">
        <f t="shared" si="24"/>
        <v>0.12347294049885248</v>
      </c>
      <c r="X60" s="5">
        <f t="shared" si="25"/>
        <v>0</v>
      </c>
      <c r="Y60" s="5">
        <f t="shared" si="26"/>
        <v>0.12347294049885248</v>
      </c>
      <c r="Z60" s="5">
        <f t="shared" si="27"/>
        <v>0.12347294049885248</v>
      </c>
      <c r="AA60" s="4">
        <f t="shared" si="28"/>
        <v>1.6170000000000002</v>
      </c>
      <c r="AB60" s="5">
        <f t="shared" si="29"/>
        <v>2.2057601701610983</v>
      </c>
      <c r="AC60" s="4">
        <f t="shared" si="30"/>
        <v>0</v>
      </c>
      <c r="AD60" s="5">
        <f t="shared" si="31"/>
        <v>-1.073581352499112</v>
      </c>
      <c r="AE60" s="5">
        <f t="shared" si="32"/>
        <v>-3.4011925866847017</v>
      </c>
      <c r="AF60" s="4">
        <f t="shared" si="0"/>
        <v>0</v>
      </c>
      <c r="AG60" s="4">
        <f t="shared" si="33"/>
        <v>0</v>
      </c>
      <c r="AH60" s="4">
        <f t="shared" si="1"/>
        <v>-0.05162463307816458</v>
      </c>
      <c r="AI60" s="5">
        <f t="shared" si="2"/>
        <v>-3352.2829264497573</v>
      </c>
      <c r="AJ60" s="4">
        <f t="shared" si="3"/>
        <v>-0.1301310730301954</v>
      </c>
      <c r="AK60" s="4">
        <f t="shared" si="4"/>
        <v>-0.41226576808299414</v>
      </c>
      <c r="AL60" s="4">
        <f t="shared" si="34"/>
        <v>0.40284517398784253</v>
      </c>
      <c r="AM60" s="4">
        <f t="shared" si="35"/>
        <v>0.6694912978300935</v>
      </c>
    </row>
    <row r="61" spans="5:39" ht="12.75">
      <c r="E61" s="4">
        <f t="shared" si="14"/>
        <v>0.5600000000000002</v>
      </c>
      <c r="F61" s="4">
        <f t="shared" si="6"/>
        <v>20.01212762636193</v>
      </c>
      <c r="G61" s="4">
        <f t="shared" si="7"/>
        <v>33.06229912342168</v>
      </c>
      <c r="H61" s="4">
        <f t="shared" si="15"/>
        <v>38.6471328232821</v>
      </c>
      <c r="I61" s="4">
        <f t="shared" si="8"/>
        <v>5.964547682480309</v>
      </c>
      <c r="J61" s="4">
        <f t="shared" si="9"/>
        <v>10.548076892434302</v>
      </c>
      <c r="K61" s="4">
        <f t="shared" si="10"/>
        <v>0</v>
      </c>
      <c r="L61" s="4">
        <f t="shared" si="16"/>
        <v>0.0015</v>
      </c>
      <c r="M61" s="4">
        <f t="shared" si="11"/>
        <v>101299.99999999999</v>
      </c>
      <c r="N61" s="4">
        <f t="shared" si="12"/>
        <v>2.156493727530274</v>
      </c>
      <c r="O61" s="57">
        <f t="shared" si="13"/>
        <v>163.65676230643362</v>
      </c>
      <c r="P61" s="4">
        <f t="shared" si="17"/>
        <v>1.0264995484732702</v>
      </c>
      <c r="Q61" s="5">
        <f t="shared" si="18"/>
        <v>0</v>
      </c>
      <c r="R61" s="4">
        <f t="shared" si="19"/>
        <v>0</v>
      </c>
      <c r="S61" s="5">
        <f t="shared" si="20"/>
        <v>53514.94509574973</v>
      </c>
      <c r="T61" s="5">
        <f t="shared" si="21"/>
        <v>101299.99999999999</v>
      </c>
      <c r="U61" s="5">
        <f t="shared" si="22"/>
        <v>2.156493727530274</v>
      </c>
      <c r="V61" s="5">
        <f t="shared" si="23"/>
        <v>0</v>
      </c>
      <c r="W61" s="5">
        <f t="shared" si="24"/>
        <v>0</v>
      </c>
      <c r="X61" s="5">
        <f t="shared" si="25"/>
        <v>0</v>
      </c>
      <c r="Y61" s="5">
        <f t="shared" si="26"/>
        <v>0</v>
      </c>
      <c r="Z61" s="5">
        <f t="shared" si="27"/>
        <v>0</v>
      </c>
      <c r="AA61" s="4">
        <f t="shared" si="28"/>
        <v>1.6170000000000002</v>
      </c>
      <c r="AB61" s="5">
        <f t="shared" si="29"/>
        <v>2.1585651355673243</v>
      </c>
      <c r="AC61" s="4">
        <f t="shared" si="30"/>
        <v>0</v>
      </c>
      <c r="AD61" s="5">
        <f t="shared" si="31"/>
        <v>-1.1177408989255002</v>
      </c>
      <c r="AE61" s="5">
        <f t="shared" si="32"/>
        <v>-3.463634432516625</v>
      </c>
      <c r="AF61" s="4">
        <f t="shared" si="0"/>
        <v>0</v>
      </c>
      <c r="AG61" s="4">
        <f t="shared" si="33"/>
        <v>0</v>
      </c>
      <c r="AH61" s="4">
        <f t="shared" si="1"/>
        <v>0</v>
      </c>
      <c r="AI61" s="5">
        <f t="shared" si="2"/>
        <v>0</v>
      </c>
      <c r="AJ61" s="4">
        <f t="shared" si="3"/>
        <v>-0.13548374532430305</v>
      </c>
      <c r="AK61" s="4">
        <f t="shared" si="4"/>
        <v>-0.4198344766686818</v>
      </c>
      <c r="AL61" s="4">
        <f t="shared" si="34"/>
        <v>0.4002425525272386</v>
      </c>
      <c r="AM61" s="4">
        <f t="shared" si="35"/>
        <v>0.6612459824684337</v>
      </c>
    </row>
    <row r="62" spans="5:39" ht="12.75">
      <c r="E62" s="4">
        <f t="shared" si="14"/>
        <v>0.5800000000000002</v>
      </c>
      <c r="F62" s="4">
        <f t="shared" si="6"/>
        <v>19.876643881037626</v>
      </c>
      <c r="G62" s="4">
        <f t="shared" si="7"/>
        <v>32.642464646753</v>
      </c>
      <c r="H62" s="4">
        <f t="shared" si="15"/>
        <v>38.21794696458864</v>
      </c>
      <c r="I62" s="4">
        <f t="shared" si="8"/>
        <v>6.364790235007548</v>
      </c>
      <c r="J62" s="4">
        <f t="shared" si="9"/>
        <v>11.209322874902735</v>
      </c>
      <c r="K62" s="4">
        <f t="shared" si="10"/>
        <v>0</v>
      </c>
      <c r="L62" s="4">
        <f t="shared" si="16"/>
        <v>0.0015</v>
      </c>
      <c r="M62" s="4">
        <f t="shared" si="11"/>
        <v>101299.99999999999</v>
      </c>
      <c r="N62" s="4">
        <f t="shared" si="12"/>
        <v>2.156493727530274</v>
      </c>
      <c r="O62" s="57">
        <f t="shared" si="13"/>
        <v>163.65676230643362</v>
      </c>
      <c r="P62" s="4">
        <f t="shared" si="17"/>
        <v>1.0238439328647952</v>
      </c>
      <c r="Q62" s="5">
        <f t="shared" si="18"/>
        <v>0</v>
      </c>
      <c r="R62" s="4">
        <f t="shared" si="19"/>
        <v>0</v>
      </c>
      <c r="S62" s="5">
        <f t="shared" si="20"/>
        <v>53514.94509574973</v>
      </c>
      <c r="T62" s="5">
        <f t="shared" si="21"/>
        <v>101299.99999999999</v>
      </c>
      <c r="U62" s="5">
        <f t="shared" si="22"/>
        <v>2.156493727530274</v>
      </c>
      <c r="V62" s="5">
        <f t="shared" si="23"/>
        <v>0</v>
      </c>
      <c r="W62" s="5">
        <f t="shared" si="24"/>
        <v>0</v>
      </c>
      <c r="X62" s="5">
        <f t="shared" si="25"/>
        <v>0</v>
      </c>
      <c r="Y62" s="5">
        <f t="shared" si="26"/>
        <v>0</v>
      </c>
      <c r="Z62" s="5">
        <f t="shared" si="27"/>
        <v>0</v>
      </c>
      <c r="AA62" s="4">
        <f t="shared" si="28"/>
        <v>1.6170000000000002</v>
      </c>
      <c r="AB62" s="5">
        <f t="shared" si="29"/>
        <v>2.110888556613838</v>
      </c>
      <c r="AC62" s="4">
        <f t="shared" si="30"/>
        <v>0</v>
      </c>
      <c r="AD62" s="5">
        <f t="shared" si="31"/>
        <v>-1.097844950992448</v>
      </c>
      <c r="AE62" s="5">
        <f t="shared" si="32"/>
        <v>-3.419938424357205</v>
      </c>
      <c r="AF62" s="4">
        <f t="shared" si="0"/>
        <v>0</v>
      </c>
      <c r="AG62" s="4">
        <f t="shared" si="33"/>
        <v>0</v>
      </c>
      <c r="AH62" s="4">
        <f t="shared" si="1"/>
        <v>0</v>
      </c>
      <c r="AI62" s="5">
        <f t="shared" si="2"/>
        <v>0</v>
      </c>
      <c r="AJ62" s="4">
        <f t="shared" si="3"/>
        <v>-0.13307211527181187</v>
      </c>
      <c r="AK62" s="4">
        <f t="shared" si="4"/>
        <v>-0.4145379908311764</v>
      </c>
      <c r="AL62" s="4">
        <f t="shared" si="34"/>
        <v>0.3975328776207525</v>
      </c>
      <c r="AM62" s="4">
        <f t="shared" si="35"/>
        <v>0.65284929293506</v>
      </c>
    </row>
    <row r="63" spans="5:39" ht="12.75">
      <c r="E63" s="4">
        <f t="shared" si="14"/>
        <v>0.6000000000000002</v>
      </c>
      <c r="F63" s="4">
        <f t="shared" si="6"/>
        <v>19.743571765765815</v>
      </c>
      <c r="G63" s="4">
        <f t="shared" si="7"/>
        <v>32.22792665592182</v>
      </c>
      <c r="H63" s="4">
        <f t="shared" si="15"/>
        <v>37.794812906130666</v>
      </c>
      <c r="I63" s="4">
        <f t="shared" si="8"/>
        <v>6.7623231126283</v>
      </c>
      <c r="J63" s="4">
        <f t="shared" si="9"/>
        <v>11.862172167837794</v>
      </c>
      <c r="K63" s="4">
        <f t="shared" si="10"/>
        <v>0</v>
      </c>
      <c r="L63" s="4">
        <f t="shared" si="16"/>
        <v>0.0015</v>
      </c>
      <c r="M63" s="4">
        <f t="shared" si="11"/>
        <v>101299.99999999999</v>
      </c>
      <c r="N63" s="4">
        <f t="shared" si="12"/>
        <v>2.156493727530274</v>
      </c>
      <c r="O63" s="57">
        <f t="shared" si="13"/>
        <v>163.65676230643362</v>
      </c>
      <c r="P63" s="4">
        <f t="shared" si="17"/>
        <v>1.021146813908336</v>
      </c>
      <c r="Q63" s="5">
        <f t="shared" si="18"/>
        <v>0</v>
      </c>
      <c r="R63" s="4">
        <f t="shared" si="19"/>
        <v>0</v>
      </c>
      <c r="S63" s="5">
        <f t="shared" si="20"/>
        <v>53514.94509574973</v>
      </c>
      <c r="T63" s="5">
        <f t="shared" si="21"/>
        <v>101299.99999999999</v>
      </c>
      <c r="U63" s="5">
        <f t="shared" si="22"/>
        <v>2.156493727530274</v>
      </c>
      <c r="V63" s="5">
        <f t="shared" si="23"/>
        <v>0</v>
      </c>
      <c r="W63" s="5">
        <f t="shared" si="24"/>
        <v>0</v>
      </c>
      <c r="X63" s="5">
        <f t="shared" si="25"/>
        <v>0</v>
      </c>
      <c r="Y63" s="5">
        <f t="shared" si="26"/>
        <v>0</v>
      </c>
      <c r="Z63" s="5">
        <f t="shared" si="27"/>
        <v>0</v>
      </c>
      <c r="AA63" s="4">
        <f t="shared" si="28"/>
        <v>1.6170000000000002</v>
      </c>
      <c r="AB63" s="5">
        <f t="shared" si="29"/>
        <v>2.0644054566620365</v>
      </c>
      <c r="AC63" s="4">
        <f t="shared" si="30"/>
        <v>0</v>
      </c>
      <c r="AD63" s="5">
        <f t="shared" si="31"/>
        <v>-1.078421459274747</v>
      </c>
      <c r="AE63" s="5">
        <f t="shared" si="32"/>
        <v>-3.377334356215238</v>
      </c>
      <c r="AF63" s="4">
        <f t="shared" si="0"/>
        <v>0</v>
      </c>
      <c r="AG63" s="4">
        <f t="shared" si="33"/>
        <v>0</v>
      </c>
      <c r="AH63" s="4">
        <f t="shared" si="1"/>
        <v>0</v>
      </c>
      <c r="AI63" s="5">
        <f t="shared" si="2"/>
        <v>0</v>
      </c>
      <c r="AJ63" s="4">
        <f t="shared" si="3"/>
        <v>-0.13071775263936325</v>
      </c>
      <c r="AK63" s="4">
        <f t="shared" si="4"/>
        <v>-0.4093738613594228</v>
      </c>
      <c r="AL63" s="4">
        <f t="shared" si="34"/>
        <v>0.3948714353153163</v>
      </c>
      <c r="AM63" s="4">
        <f t="shared" si="35"/>
        <v>0.6445585331184364</v>
      </c>
    </row>
    <row r="64" spans="5:39" ht="12.75">
      <c r="E64" s="4">
        <f t="shared" si="14"/>
        <v>0.6200000000000002</v>
      </c>
      <c r="F64" s="4">
        <f t="shared" si="6"/>
        <v>19.61285401312645</v>
      </c>
      <c r="G64" s="4">
        <f t="shared" si="7"/>
        <v>31.818552794562397</v>
      </c>
      <c r="H64" s="4">
        <f t="shared" si="15"/>
        <v>37.37759147511467</v>
      </c>
      <c r="I64" s="4">
        <f t="shared" si="8"/>
        <v>7.157194547943616</v>
      </c>
      <c r="J64" s="4">
        <f t="shared" si="9"/>
        <v>12.506730700956231</v>
      </c>
      <c r="K64" s="4">
        <f t="shared" si="10"/>
        <v>0</v>
      </c>
      <c r="L64" s="4">
        <f t="shared" si="16"/>
        <v>0.0015</v>
      </c>
      <c r="M64" s="4">
        <f t="shared" si="11"/>
        <v>101299.99999999999</v>
      </c>
      <c r="N64" s="4">
        <f t="shared" si="12"/>
        <v>2.156493727530274</v>
      </c>
      <c r="O64" s="57">
        <f t="shared" si="13"/>
        <v>163.65676230643362</v>
      </c>
      <c r="P64" s="4">
        <f t="shared" si="17"/>
        <v>1.0184075187849424</v>
      </c>
      <c r="Q64" s="5">
        <f t="shared" si="18"/>
        <v>0</v>
      </c>
      <c r="R64" s="4">
        <f t="shared" si="19"/>
        <v>0</v>
      </c>
      <c r="S64" s="5">
        <f t="shared" si="20"/>
        <v>53514.94509574973</v>
      </c>
      <c r="T64" s="5">
        <f t="shared" si="21"/>
        <v>101299.99999999999</v>
      </c>
      <c r="U64" s="5">
        <f t="shared" si="22"/>
        <v>2.156493727530274</v>
      </c>
      <c r="V64" s="5">
        <f t="shared" si="23"/>
        <v>0</v>
      </c>
      <c r="W64" s="5">
        <f t="shared" si="24"/>
        <v>0</v>
      </c>
      <c r="X64" s="5">
        <f t="shared" si="25"/>
        <v>0</v>
      </c>
      <c r="Y64" s="5">
        <f t="shared" si="26"/>
        <v>0</v>
      </c>
      <c r="Z64" s="5">
        <f t="shared" si="27"/>
        <v>0</v>
      </c>
      <c r="AA64" s="4">
        <f t="shared" si="28"/>
        <v>1.6170000000000002</v>
      </c>
      <c r="AB64" s="5">
        <f t="shared" si="29"/>
        <v>2.019078595219138</v>
      </c>
      <c r="AC64" s="4">
        <f t="shared" si="30"/>
        <v>0</v>
      </c>
      <c r="AD64" s="5">
        <f t="shared" si="31"/>
        <v>-1.0594554696074059</v>
      </c>
      <c r="AE64" s="5">
        <f t="shared" si="32"/>
        <v>-3.3357880851318</v>
      </c>
      <c r="AF64" s="4">
        <f t="shared" si="0"/>
        <v>0</v>
      </c>
      <c r="AG64" s="4">
        <f t="shared" si="33"/>
        <v>0</v>
      </c>
      <c r="AH64" s="4">
        <f t="shared" si="1"/>
        <v>0</v>
      </c>
      <c r="AI64" s="5">
        <f t="shared" si="2"/>
        <v>0</v>
      </c>
      <c r="AJ64" s="4">
        <f t="shared" si="3"/>
        <v>-0.12841884480089769</v>
      </c>
      <c r="AK64" s="4">
        <f t="shared" si="4"/>
        <v>-0.4043379497129454</v>
      </c>
      <c r="AL64" s="4">
        <f t="shared" si="34"/>
        <v>0.39225708026252903</v>
      </c>
      <c r="AM64" s="4">
        <f t="shared" si="35"/>
        <v>0.636371055891248</v>
      </c>
    </row>
    <row r="65" spans="5:39" ht="12.75">
      <c r="E65" s="4">
        <f t="shared" si="14"/>
        <v>0.6400000000000002</v>
      </c>
      <c r="F65" s="4">
        <f t="shared" si="6"/>
        <v>19.484435168325554</v>
      </c>
      <c r="G65" s="4">
        <f t="shared" si="7"/>
        <v>31.41421484484945</v>
      </c>
      <c r="H65" s="4">
        <f t="shared" si="15"/>
        <v>36.966148137817136</v>
      </c>
      <c r="I65" s="4">
        <f t="shared" si="8"/>
        <v>7.549451628206145</v>
      </c>
      <c r="J65" s="4">
        <f t="shared" si="9"/>
        <v>13.143101756847479</v>
      </c>
      <c r="K65" s="4">
        <f t="shared" si="10"/>
        <v>0</v>
      </c>
      <c r="L65" s="4">
        <f t="shared" si="16"/>
        <v>0.0015</v>
      </c>
      <c r="M65" s="4">
        <f t="shared" si="11"/>
        <v>101299.99999999999</v>
      </c>
      <c r="N65" s="4">
        <f t="shared" si="12"/>
        <v>2.156493727530274</v>
      </c>
      <c r="O65" s="57">
        <f t="shared" si="13"/>
        <v>163.65676230643362</v>
      </c>
      <c r="P65" s="4">
        <f t="shared" si="17"/>
        <v>1.0156253599866807</v>
      </c>
      <c r="Q65" s="5">
        <f t="shared" si="18"/>
        <v>0</v>
      </c>
      <c r="R65" s="4">
        <f t="shared" si="19"/>
        <v>0</v>
      </c>
      <c r="S65" s="5">
        <f t="shared" si="20"/>
        <v>53514.94509574973</v>
      </c>
      <c r="T65" s="5">
        <f t="shared" si="21"/>
        <v>101299.99999999999</v>
      </c>
      <c r="U65" s="5">
        <f t="shared" si="22"/>
        <v>2.156493727530274</v>
      </c>
      <c r="V65" s="5">
        <f t="shared" si="23"/>
        <v>0</v>
      </c>
      <c r="W65" s="5">
        <f t="shared" si="24"/>
        <v>0</v>
      </c>
      <c r="X65" s="5">
        <f t="shared" si="25"/>
        <v>0</v>
      </c>
      <c r="Y65" s="5">
        <f t="shared" si="26"/>
        <v>0</v>
      </c>
      <c r="Z65" s="5">
        <f t="shared" si="27"/>
        <v>0</v>
      </c>
      <c r="AA65" s="4">
        <f t="shared" si="28"/>
        <v>1.6170000000000002</v>
      </c>
      <c r="AB65" s="5">
        <f t="shared" si="29"/>
        <v>1.9748722067569697</v>
      </c>
      <c r="AC65" s="4">
        <f t="shared" si="30"/>
        <v>0</v>
      </c>
      <c r="AD65" s="5">
        <f t="shared" si="31"/>
        <v>-1.0409326212410839</v>
      </c>
      <c r="AE65" s="5">
        <f t="shared" si="32"/>
        <v>-3.295266817600023</v>
      </c>
      <c r="AF65" s="4">
        <f aca="true" t="shared" si="36" ref="AF65:AF96">-$E$7*$E$13*Q65*$E$18</f>
        <v>0</v>
      </c>
      <c r="AG65" s="4">
        <f t="shared" si="33"/>
        <v>0</v>
      </c>
      <c r="AH65" s="4">
        <f aca="true" t="shared" si="37" ref="AH65:AH96">IF(K65&gt;0,N65*(-AG65/L65),-U65*$E$13*V65*$E$18/L65)</f>
        <v>0</v>
      </c>
      <c r="AI65" s="5">
        <f aca="true" t="shared" si="38" ref="AI65:AI96">$E$10*M65*AH65/N65</f>
        <v>0</v>
      </c>
      <c r="AJ65" s="4">
        <f aca="true" t="shared" si="39" ref="AJ65:AJ96">(AD65/($E$14+K65))*$E$18</f>
        <v>-0.12617365105952533</v>
      </c>
      <c r="AK65" s="4">
        <f aca="true" t="shared" si="40" ref="AK65:AK96">(AE65/($E$14+K65))*$E$18</f>
        <v>-0.3994262809212149</v>
      </c>
      <c r="AL65" s="4">
        <f t="shared" si="34"/>
        <v>0.38968870336651107</v>
      </c>
      <c r="AM65" s="4">
        <f t="shared" si="35"/>
        <v>0.6282842968969891</v>
      </c>
    </row>
    <row r="66" spans="5:39" ht="12.75">
      <c r="E66" s="4">
        <f t="shared" si="14"/>
        <v>0.6600000000000003</v>
      </c>
      <c r="F66" s="4">
        <f aca="true" t="shared" si="41" ref="F66:F97">F65+AJ65</f>
        <v>19.35826151726603</v>
      </c>
      <c r="G66" s="4">
        <f aca="true" t="shared" si="42" ref="G66:G97">G65+AK65</f>
        <v>31.014788563928235</v>
      </c>
      <c r="H66" s="4">
        <f t="shared" si="15"/>
        <v>36.56035282428271</v>
      </c>
      <c r="I66" s="4">
        <f aca="true" t="shared" si="43" ref="I66:I97">I65+AL65</f>
        <v>7.9391403315726565</v>
      </c>
      <c r="J66" s="4">
        <f aca="true" t="shared" si="44" ref="J66:J97">J65+AM65</f>
        <v>13.771386053744468</v>
      </c>
      <c r="K66" s="4">
        <f aca="true" t="shared" si="45" ref="K66:K97">IF(K65+AF65&lt;=0,0,K65+AF65)</f>
        <v>0</v>
      </c>
      <c r="L66" s="4">
        <f t="shared" si="16"/>
        <v>0.0015</v>
      </c>
      <c r="M66" s="4">
        <f aca="true" t="shared" si="46" ref="M66:M97">IF((M65+AI65)&lt;=$E$6,$E$6,M65+AI65)</f>
        <v>101299.99999999999</v>
      </c>
      <c r="N66" s="4">
        <f aca="true" t="shared" si="47" ref="N66:N97">N65+AH65</f>
        <v>2.156493727530274</v>
      </c>
      <c r="O66" s="57">
        <f t="shared" si="13"/>
        <v>163.65676230643362</v>
      </c>
      <c r="P66" s="4">
        <f t="shared" si="17"/>
        <v>1.0127996349986388</v>
      </c>
      <c r="Q66" s="5">
        <f t="shared" si="18"/>
        <v>0</v>
      </c>
      <c r="R66" s="4">
        <f t="shared" si="19"/>
        <v>0</v>
      </c>
      <c r="S66" s="5">
        <f t="shared" si="20"/>
        <v>53514.94509574973</v>
      </c>
      <c r="T66" s="5">
        <f t="shared" si="21"/>
        <v>101299.99999999999</v>
      </c>
      <c r="U66" s="5">
        <f t="shared" si="22"/>
        <v>2.156493727530274</v>
      </c>
      <c r="V66" s="5">
        <f t="shared" si="23"/>
        <v>0</v>
      </c>
      <c r="W66" s="5">
        <f t="shared" si="24"/>
        <v>0</v>
      </c>
      <c r="X66" s="5">
        <f t="shared" si="25"/>
        <v>0</v>
      </c>
      <c r="Y66" s="5">
        <f t="shared" si="26"/>
        <v>0</v>
      </c>
      <c r="Z66" s="5">
        <f t="shared" si="27"/>
        <v>0</v>
      </c>
      <c r="AA66" s="4">
        <f t="shared" si="28"/>
        <v>1.6170000000000002</v>
      </c>
      <c r="AB66" s="5">
        <f t="shared" si="29"/>
        <v>1.9317519314754952</v>
      </c>
      <c r="AC66" s="4">
        <f t="shared" si="30"/>
        <v>0</v>
      </c>
      <c r="AD66" s="5">
        <f t="shared" si="31"/>
        <v>-1.0228391190784432</v>
      </c>
      <c r="AE66" s="5">
        <f t="shared" si="32"/>
        <v>-3.255739046108971</v>
      </c>
      <c r="AF66" s="4">
        <f t="shared" si="36"/>
        <v>0</v>
      </c>
      <c r="AG66" s="4">
        <f t="shared" si="33"/>
        <v>0</v>
      </c>
      <c r="AH66" s="4">
        <f t="shared" si="37"/>
        <v>0</v>
      </c>
      <c r="AI66" s="5">
        <f t="shared" si="38"/>
        <v>0</v>
      </c>
      <c r="AJ66" s="4">
        <f t="shared" si="39"/>
        <v>-0.12398049928223553</v>
      </c>
      <c r="AK66" s="4">
        <f t="shared" si="40"/>
        <v>-0.3946350358919965</v>
      </c>
      <c r="AL66" s="4">
        <f t="shared" si="34"/>
        <v>0.3871652303453206</v>
      </c>
      <c r="AM66" s="4">
        <f t="shared" si="35"/>
        <v>0.6202957712785647</v>
      </c>
    </row>
    <row r="67" spans="5:39" ht="12.75">
      <c r="E67" s="4">
        <f t="shared" si="14"/>
        <v>0.6800000000000003</v>
      </c>
      <c r="F67" s="4">
        <f t="shared" si="41"/>
        <v>19.234281017983793</v>
      </c>
      <c r="G67" s="4">
        <f t="shared" si="42"/>
        <v>30.620153528036237</v>
      </c>
      <c r="H67" s="4">
        <f t="shared" si="15"/>
        <v>36.160079761517146</v>
      </c>
      <c r="I67" s="4">
        <f t="shared" si="43"/>
        <v>8.326305561917977</v>
      </c>
      <c r="J67" s="4">
        <f t="shared" si="44"/>
        <v>14.391681825023033</v>
      </c>
      <c r="K67" s="4">
        <f t="shared" si="45"/>
        <v>0</v>
      </c>
      <c r="L67" s="4">
        <f t="shared" si="16"/>
        <v>0.0015</v>
      </c>
      <c r="M67" s="4">
        <f t="shared" si="46"/>
        <v>101299.99999999999</v>
      </c>
      <c r="N67" s="4">
        <f t="shared" si="47"/>
        <v>2.156493727530274</v>
      </c>
      <c r="O67" s="57">
        <f t="shared" si="13"/>
        <v>163.65676230643362</v>
      </c>
      <c r="P67" s="4">
        <f t="shared" si="17"/>
        <v>1.0099296259752604</v>
      </c>
      <c r="Q67" s="5">
        <f t="shared" si="18"/>
        <v>0</v>
      </c>
      <c r="R67" s="4">
        <f t="shared" si="19"/>
        <v>0</v>
      </c>
      <c r="S67" s="5">
        <f t="shared" si="20"/>
        <v>53514.94509574973</v>
      </c>
      <c r="T67" s="5">
        <f t="shared" si="21"/>
        <v>101299.99999999999</v>
      </c>
      <c r="U67" s="5">
        <f t="shared" si="22"/>
        <v>2.156493727530274</v>
      </c>
      <c r="V67" s="5">
        <f t="shared" si="23"/>
        <v>0</v>
      </c>
      <c r="W67" s="5">
        <f t="shared" si="24"/>
        <v>0</v>
      </c>
      <c r="X67" s="5">
        <f t="shared" si="25"/>
        <v>0</v>
      </c>
      <c r="Y67" s="5">
        <f t="shared" si="26"/>
        <v>0</v>
      </c>
      <c r="Z67" s="5">
        <f t="shared" si="27"/>
        <v>0</v>
      </c>
      <c r="AA67" s="4">
        <f t="shared" si="28"/>
        <v>1.6170000000000002</v>
      </c>
      <c r="AB67" s="5">
        <f t="shared" si="29"/>
        <v>1.8896847498389868</v>
      </c>
      <c r="AC67" s="4">
        <f t="shared" si="30"/>
        <v>0</v>
      </c>
      <c r="AD67" s="5">
        <f t="shared" si="31"/>
        <v>-1.005161707427509</v>
      </c>
      <c r="AE67" s="5">
        <f t="shared" si="32"/>
        <v>-3.2171744891403096</v>
      </c>
      <c r="AF67" s="4">
        <f t="shared" si="36"/>
        <v>0</v>
      </c>
      <c r="AG67" s="4">
        <f t="shared" si="33"/>
        <v>0</v>
      </c>
      <c r="AH67" s="4">
        <f t="shared" si="37"/>
        <v>0</v>
      </c>
      <c r="AI67" s="5">
        <f t="shared" si="38"/>
        <v>0</v>
      </c>
      <c r="AJ67" s="4">
        <f t="shared" si="39"/>
        <v>-0.12183778271848594</v>
      </c>
      <c r="AK67" s="4">
        <f t="shared" si="40"/>
        <v>-0.3899605441382193</v>
      </c>
      <c r="AL67" s="4">
        <f t="shared" si="34"/>
        <v>0.38468562035967585</v>
      </c>
      <c r="AM67" s="4">
        <f t="shared" si="35"/>
        <v>0.6124030705607247</v>
      </c>
    </row>
    <row r="68" spans="5:39" ht="12.75">
      <c r="E68" s="4">
        <f t="shared" si="14"/>
        <v>0.7000000000000003</v>
      </c>
      <c r="F68" s="4">
        <f t="shared" si="41"/>
        <v>19.112443235265307</v>
      </c>
      <c r="G68" s="4">
        <f t="shared" si="42"/>
        <v>30.230192983898018</v>
      </c>
      <c r="H68" s="4">
        <f t="shared" si="15"/>
        <v>35.76520731472076</v>
      </c>
      <c r="I68" s="4">
        <f t="shared" si="43"/>
        <v>8.710991182277652</v>
      </c>
      <c r="J68" s="4">
        <f t="shared" si="44"/>
        <v>15.004084895583757</v>
      </c>
      <c r="K68" s="4">
        <f t="shared" si="45"/>
        <v>0</v>
      </c>
      <c r="L68" s="4">
        <f t="shared" si="16"/>
        <v>0.0015</v>
      </c>
      <c r="M68" s="4">
        <f t="shared" si="46"/>
        <v>101299.99999999999</v>
      </c>
      <c r="N68" s="4">
        <f t="shared" si="47"/>
        <v>2.156493727530274</v>
      </c>
      <c r="O68" s="57">
        <f t="shared" si="13"/>
        <v>163.65676230643362</v>
      </c>
      <c r="P68" s="4">
        <f t="shared" si="17"/>
        <v>1.0070145994110875</v>
      </c>
      <c r="Q68" s="5">
        <f t="shared" si="18"/>
        <v>0</v>
      </c>
      <c r="R68" s="4">
        <f t="shared" si="19"/>
        <v>0</v>
      </c>
      <c r="S68" s="5">
        <f t="shared" si="20"/>
        <v>53514.94509574973</v>
      </c>
      <c r="T68" s="5">
        <f t="shared" si="21"/>
        <v>101299.99999999999</v>
      </c>
      <c r="U68" s="5">
        <f t="shared" si="22"/>
        <v>2.156493727530274</v>
      </c>
      <c r="V68" s="5">
        <f t="shared" si="23"/>
        <v>0</v>
      </c>
      <c r="W68" s="5">
        <f t="shared" si="24"/>
        <v>0</v>
      </c>
      <c r="X68" s="5">
        <f t="shared" si="25"/>
        <v>0</v>
      </c>
      <c r="Y68" s="5">
        <f t="shared" si="26"/>
        <v>0</v>
      </c>
      <c r="Z68" s="5">
        <f t="shared" si="27"/>
        <v>0</v>
      </c>
      <c r="AA68" s="4">
        <f t="shared" si="28"/>
        <v>1.6170000000000002</v>
      </c>
      <c r="AB68" s="5">
        <f t="shared" si="29"/>
        <v>1.8486389206515794</v>
      </c>
      <c r="AC68" s="4">
        <f t="shared" si="30"/>
        <v>0</v>
      </c>
      <c r="AD68" s="5">
        <f t="shared" si="31"/>
        <v>-0.9878876451783624</v>
      </c>
      <c r="AE68" s="5">
        <f t="shared" si="32"/>
        <v>-3.179544034404083</v>
      </c>
      <c r="AF68" s="4">
        <f t="shared" si="36"/>
        <v>0</v>
      </c>
      <c r="AG68" s="4">
        <f t="shared" si="33"/>
        <v>0</v>
      </c>
      <c r="AH68" s="4">
        <f t="shared" si="37"/>
        <v>0</v>
      </c>
      <c r="AI68" s="5">
        <f t="shared" si="38"/>
        <v>0</v>
      </c>
      <c r="AJ68" s="4">
        <f t="shared" si="39"/>
        <v>-0.11974395699131664</v>
      </c>
      <c r="AK68" s="4">
        <f t="shared" si="40"/>
        <v>-0.3853992768974646</v>
      </c>
      <c r="AL68" s="4">
        <f t="shared" si="34"/>
        <v>0.38224886470530617</v>
      </c>
      <c r="AM68" s="4">
        <f t="shared" si="35"/>
        <v>0.6046038596779604</v>
      </c>
    </row>
    <row r="69" spans="5:39" ht="12.75">
      <c r="E69" s="4">
        <f t="shared" si="14"/>
        <v>0.7200000000000003</v>
      </c>
      <c r="F69" s="4">
        <f t="shared" si="41"/>
        <v>18.99269927827399</v>
      </c>
      <c r="G69" s="4">
        <f t="shared" si="42"/>
        <v>29.84479370700055</v>
      </c>
      <c r="H69" s="4">
        <f t="shared" si="15"/>
        <v>35.375617836136364</v>
      </c>
      <c r="I69" s="4">
        <f t="shared" si="43"/>
        <v>9.09324004698296</v>
      </c>
      <c r="J69" s="4">
        <f t="shared" si="44"/>
        <v>15.608688755261717</v>
      </c>
      <c r="K69" s="4">
        <f t="shared" si="45"/>
        <v>0</v>
      </c>
      <c r="L69" s="4">
        <f t="shared" si="16"/>
        <v>0.0015</v>
      </c>
      <c r="M69" s="4">
        <f t="shared" si="46"/>
        <v>101299.99999999999</v>
      </c>
      <c r="N69" s="4">
        <f t="shared" si="47"/>
        <v>2.156493727530274</v>
      </c>
      <c r="O69" s="57">
        <f t="shared" si="13"/>
        <v>163.65676230643362</v>
      </c>
      <c r="P69" s="4">
        <f t="shared" si="17"/>
        <v>1.0040538058059887</v>
      </c>
      <c r="Q69" s="5">
        <f t="shared" si="18"/>
        <v>0</v>
      </c>
      <c r="R69" s="4">
        <f t="shared" si="19"/>
        <v>0</v>
      </c>
      <c r="S69" s="5">
        <f t="shared" si="20"/>
        <v>53514.94509574973</v>
      </c>
      <c r="T69" s="5">
        <f t="shared" si="21"/>
        <v>101299.99999999999</v>
      </c>
      <c r="U69" s="5">
        <f t="shared" si="22"/>
        <v>2.156493727530274</v>
      </c>
      <c r="V69" s="5">
        <f t="shared" si="23"/>
        <v>0</v>
      </c>
      <c r="W69" s="5">
        <f t="shared" si="24"/>
        <v>0</v>
      </c>
      <c r="X69" s="5">
        <f t="shared" si="25"/>
        <v>0</v>
      </c>
      <c r="Y69" s="5">
        <f t="shared" si="26"/>
        <v>0</v>
      </c>
      <c r="Z69" s="5">
        <f t="shared" si="27"/>
        <v>0</v>
      </c>
      <c r="AA69" s="4">
        <f t="shared" si="28"/>
        <v>1.6170000000000002</v>
      </c>
      <c r="AB69" s="5">
        <f t="shared" si="29"/>
        <v>1.808583922455044</v>
      </c>
      <c r="AC69" s="4">
        <f t="shared" si="30"/>
        <v>0</v>
      </c>
      <c r="AD69" s="5">
        <f t="shared" si="31"/>
        <v>-0.971004682316001</v>
      </c>
      <c r="AE69" s="5">
        <f t="shared" si="32"/>
        <v>-3.142819685114619</v>
      </c>
      <c r="AF69" s="4">
        <f t="shared" si="36"/>
        <v>0</v>
      </c>
      <c r="AG69" s="4">
        <f t="shared" si="33"/>
        <v>0</v>
      </c>
      <c r="AH69" s="4">
        <f t="shared" si="37"/>
        <v>0</v>
      </c>
      <c r="AI69" s="5">
        <f t="shared" si="38"/>
        <v>0</v>
      </c>
      <c r="AJ69" s="4">
        <f t="shared" si="39"/>
        <v>-0.11769753725042437</v>
      </c>
      <c r="AK69" s="4">
        <f t="shared" si="40"/>
        <v>-0.38094784061995385</v>
      </c>
      <c r="AL69" s="4">
        <f t="shared" si="34"/>
        <v>0.3798539855654798</v>
      </c>
      <c r="AM69" s="4">
        <f t="shared" si="35"/>
        <v>0.596895874140011</v>
      </c>
    </row>
    <row r="70" spans="5:39" ht="12.75">
      <c r="E70" s="4">
        <f t="shared" si="14"/>
        <v>0.7400000000000003</v>
      </c>
      <c r="F70" s="4">
        <f t="shared" si="41"/>
        <v>18.875001741023564</v>
      </c>
      <c r="G70" s="4">
        <f t="shared" si="42"/>
        <v>29.4638458663806</v>
      </c>
      <c r="H70" s="4">
        <f t="shared" si="15"/>
        <v>34.991197521112014</v>
      </c>
      <c r="I70" s="4">
        <f t="shared" si="43"/>
        <v>9.47309403254844</v>
      </c>
      <c r="J70" s="4">
        <f t="shared" si="44"/>
        <v>16.205584629401727</v>
      </c>
      <c r="K70" s="4">
        <f t="shared" si="45"/>
        <v>0</v>
      </c>
      <c r="L70" s="4">
        <f t="shared" si="16"/>
        <v>0.0015</v>
      </c>
      <c r="M70" s="4">
        <f t="shared" si="46"/>
        <v>101299.99999999999</v>
      </c>
      <c r="N70" s="4">
        <f t="shared" si="47"/>
        <v>2.156493727530274</v>
      </c>
      <c r="O70" s="57">
        <f t="shared" si="13"/>
        <v>163.65676230643362</v>
      </c>
      <c r="P70" s="4">
        <f t="shared" si="17"/>
        <v>1.0010464793249896</v>
      </c>
      <c r="Q70" s="5">
        <f t="shared" si="18"/>
        <v>0</v>
      </c>
      <c r="R70" s="4">
        <f t="shared" si="19"/>
        <v>0</v>
      </c>
      <c r="S70" s="5">
        <f t="shared" si="20"/>
        <v>53514.94509574973</v>
      </c>
      <c r="T70" s="5">
        <f t="shared" si="21"/>
        <v>101299.99999999999</v>
      </c>
      <c r="U70" s="5">
        <f t="shared" si="22"/>
        <v>2.156493727530274</v>
      </c>
      <c r="V70" s="5">
        <f t="shared" si="23"/>
        <v>0</v>
      </c>
      <c r="W70" s="5">
        <f t="shared" si="24"/>
        <v>0</v>
      </c>
      <c r="X70" s="5">
        <f t="shared" si="25"/>
        <v>0</v>
      </c>
      <c r="Y70" s="5">
        <f t="shared" si="26"/>
        <v>0</v>
      </c>
      <c r="Z70" s="5">
        <f t="shared" si="27"/>
        <v>0</v>
      </c>
      <c r="AA70" s="4">
        <f t="shared" si="28"/>
        <v>1.6170000000000002</v>
      </c>
      <c r="AB70" s="5">
        <f t="shared" si="29"/>
        <v>1.7694903980465084</v>
      </c>
      <c r="AC70" s="4">
        <f t="shared" si="30"/>
        <v>0</v>
      </c>
      <c r="AD70" s="5">
        <f t="shared" si="31"/>
        <v>-0.9545010376881466</v>
      </c>
      <c r="AE70" s="5">
        <f t="shared" si="32"/>
        <v>-3.1069745091212275</v>
      </c>
      <c r="AF70" s="4">
        <f t="shared" si="36"/>
        <v>0</v>
      </c>
      <c r="AG70" s="4">
        <f t="shared" si="33"/>
        <v>0</v>
      </c>
      <c r="AH70" s="4">
        <f t="shared" si="37"/>
        <v>0</v>
      </c>
      <c r="AI70" s="5">
        <f t="shared" si="38"/>
        <v>0</v>
      </c>
      <c r="AJ70" s="4">
        <f t="shared" si="39"/>
        <v>-0.1156970954773511</v>
      </c>
      <c r="AK70" s="4">
        <f t="shared" si="40"/>
        <v>-0.37660297080257304</v>
      </c>
      <c r="AL70" s="4">
        <f t="shared" si="34"/>
        <v>0.3775000348204713</v>
      </c>
      <c r="AM70" s="4">
        <f t="shared" si="35"/>
        <v>0.589276917327612</v>
      </c>
    </row>
    <row r="71" spans="5:39" ht="12.75">
      <c r="E71" s="4">
        <f t="shared" si="14"/>
        <v>0.7600000000000003</v>
      </c>
      <c r="F71" s="4">
        <f t="shared" si="41"/>
        <v>18.759304645546212</v>
      </c>
      <c r="G71" s="4">
        <f t="shared" si="42"/>
        <v>29.087242895578026</v>
      </c>
      <c r="H71" s="4">
        <f t="shared" si="15"/>
        <v>34.61183627100368</v>
      </c>
      <c r="I71" s="4">
        <f t="shared" si="43"/>
        <v>9.850594067368911</v>
      </c>
      <c r="J71" s="4">
        <f t="shared" si="44"/>
        <v>16.79486154672934</v>
      </c>
      <c r="K71" s="4">
        <f t="shared" si="45"/>
        <v>0</v>
      </c>
      <c r="L71" s="4">
        <f t="shared" si="16"/>
        <v>0.0015</v>
      </c>
      <c r="M71" s="4">
        <f t="shared" si="46"/>
        <v>101299.99999999999</v>
      </c>
      <c r="N71" s="4">
        <f t="shared" si="47"/>
        <v>2.156493727530274</v>
      </c>
      <c r="O71" s="57">
        <f t="shared" si="13"/>
        <v>163.65676230643362</v>
      </c>
      <c r="P71" s="4">
        <f t="shared" si="17"/>
        <v>0.997991837452833</v>
      </c>
      <c r="Q71" s="5">
        <f t="shared" si="18"/>
        <v>0</v>
      </c>
      <c r="R71" s="4">
        <f t="shared" si="19"/>
        <v>0</v>
      </c>
      <c r="S71" s="5">
        <f t="shared" si="20"/>
        <v>53514.94509574973</v>
      </c>
      <c r="T71" s="5">
        <f t="shared" si="21"/>
        <v>101299.99999999999</v>
      </c>
      <c r="U71" s="5">
        <f t="shared" si="22"/>
        <v>2.156493727530274</v>
      </c>
      <c r="V71" s="5">
        <f t="shared" si="23"/>
        <v>0</v>
      </c>
      <c r="W71" s="5">
        <f t="shared" si="24"/>
        <v>0</v>
      </c>
      <c r="X71" s="5">
        <f t="shared" si="25"/>
        <v>0</v>
      </c>
      <c r="Y71" s="5">
        <f t="shared" si="26"/>
        <v>0</v>
      </c>
      <c r="Z71" s="5">
        <f t="shared" si="27"/>
        <v>0</v>
      </c>
      <c r="AA71" s="4">
        <f t="shared" si="28"/>
        <v>1.6170000000000002</v>
      </c>
      <c r="AB71" s="5">
        <f t="shared" si="29"/>
        <v>1.731330101927631</v>
      </c>
      <c r="AC71" s="4">
        <f t="shared" si="30"/>
        <v>0</v>
      </c>
      <c r="AD71" s="5">
        <f t="shared" si="31"/>
        <v>-0.9383653779523438</v>
      </c>
      <c r="AE71" s="5">
        <f t="shared" si="32"/>
        <v>-3.071982590720967</v>
      </c>
      <c r="AF71" s="4">
        <f t="shared" si="36"/>
        <v>0</v>
      </c>
      <c r="AG71" s="4">
        <f t="shared" si="33"/>
        <v>0</v>
      </c>
      <c r="AH71" s="4">
        <f t="shared" si="37"/>
        <v>0</v>
      </c>
      <c r="AI71" s="5">
        <f t="shared" si="38"/>
        <v>0</v>
      </c>
      <c r="AJ71" s="4">
        <f t="shared" si="39"/>
        <v>-0.11374125793361742</v>
      </c>
      <c r="AK71" s="4">
        <f t="shared" si="40"/>
        <v>-0.372361526147996</v>
      </c>
      <c r="AL71" s="4">
        <f t="shared" si="34"/>
        <v>0.37518609291092425</v>
      </c>
      <c r="AM71" s="4">
        <f t="shared" si="35"/>
        <v>0.5817448579115605</v>
      </c>
    </row>
    <row r="72" spans="5:39" ht="12.75">
      <c r="E72" s="4">
        <f t="shared" si="14"/>
        <v>0.7800000000000004</v>
      </c>
      <c r="F72" s="4">
        <f t="shared" si="41"/>
        <v>18.645563387612594</v>
      </c>
      <c r="G72" s="4">
        <f t="shared" si="42"/>
        <v>28.71488136943003</v>
      </c>
      <c r="H72" s="4">
        <f t="shared" si="15"/>
        <v>34.23742756256549</v>
      </c>
      <c r="I72" s="4">
        <f t="shared" si="43"/>
        <v>10.225780160279836</v>
      </c>
      <c r="J72" s="4">
        <f t="shared" si="44"/>
        <v>17.3766064046409</v>
      </c>
      <c r="K72" s="4">
        <f t="shared" si="45"/>
        <v>0</v>
      </c>
      <c r="L72" s="4">
        <f t="shared" si="16"/>
        <v>0.0015</v>
      </c>
      <c r="M72" s="4">
        <f t="shared" si="46"/>
        <v>101299.99999999999</v>
      </c>
      <c r="N72" s="4">
        <f t="shared" si="47"/>
        <v>2.156493727530274</v>
      </c>
      <c r="O72" s="57">
        <f t="shared" si="13"/>
        <v>163.65676230643362</v>
      </c>
      <c r="P72" s="4">
        <f t="shared" si="17"/>
        <v>0.9948890806434261</v>
      </c>
      <c r="Q72" s="5">
        <f t="shared" si="18"/>
        <v>0</v>
      </c>
      <c r="R72" s="4">
        <f t="shared" si="19"/>
        <v>0</v>
      </c>
      <c r="S72" s="5">
        <f t="shared" si="20"/>
        <v>53514.94509574973</v>
      </c>
      <c r="T72" s="5">
        <f t="shared" si="21"/>
        <v>101299.99999999999</v>
      </c>
      <c r="U72" s="5">
        <f t="shared" si="22"/>
        <v>2.156493727530274</v>
      </c>
      <c r="V72" s="5">
        <f t="shared" si="23"/>
        <v>0</v>
      </c>
      <c r="W72" s="5">
        <f t="shared" si="24"/>
        <v>0</v>
      </c>
      <c r="X72" s="5">
        <f t="shared" si="25"/>
        <v>0</v>
      </c>
      <c r="Y72" s="5">
        <f t="shared" si="26"/>
        <v>0</v>
      </c>
      <c r="Z72" s="5">
        <f t="shared" si="27"/>
        <v>0</v>
      </c>
      <c r="AA72" s="4">
        <f t="shared" si="28"/>
        <v>1.6170000000000002</v>
      </c>
      <c r="AB72" s="5">
        <f t="shared" si="29"/>
        <v>1.694075850509418</v>
      </c>
      <c r="AC72" s="4">
        <f t="shared" si="30"/>
        <v>0</v>
      </c>
      <c r="AD72" s="5">
        <f t="shared" si="31"/>
        <v>-0.9225867976317722</v>
      </c>
      <c r="AE72" s="5">
        <f t="shared" si="32"/>
        <v>-3.037818984992374</v>
      </c>
      <c r="AF72" s="4">
        <f t="shared" si="36"/>
        <v>0</v>
      </c>
      <c r="AG72" s="4">
        <f t="shared" si="33"/>
        <v>0</v>
      </c>
      <c r="AH72" s="4">
        <f t="shared" si="37"/>
        <v>0</v>
      </c>
      <c r="AI72" s="5">
        <f t="shared" si="38"/>
        <v>0</v>
      </c>
      <c r="AJ72" s="4">
        <f t="shared" si="39"/>
        <v>-0.1118287027432451</v>
      </c>
      <c r="AK72" s="4">
        <f t="shared" si="40"/>
        <v>-0.36822048302937865</v>
      </c>
      <c r="AL72" s="4">
        <f t="shared" si="34"/>
        <v>0.37291126775225186</v>
      </c>
      <c r="AM72" s="4">
        <f t="shared" si="35"/>
        <v>0.5742976273886007</v>
      </c>
    </row>
    <row r="73" spans="5:39" ht="12.75">
      <c r="E73" s="4">
        <f t="shared" si="14"/>
        <v>0.8000000000000004</v>
      </c>
      <c r="F73" s="4">
        <f t="shared" si="41"/>
        <v>18.533734684869348</v>
      </c>
      <c r="G73" s="4">
        <f t="shared" si="42"/>
        <v>28.346660886400652</v>
      </c>
      <c r="H73" s="4">
        <f t="shared" si="15"/>
        <v>33.867868323496914</v>
      </c>
      <c r="I73" s="4">
        <f t="shared" si="43"/>
        <v>10.598691428032089</v>
      </c>
      <c r="J73" s="4">
        <f t="shared" si="44"/>
        <v>17.9509040320295</v>
      </c>
      <c r="K73" s="4">
        <f t="shared" si="45"/>
        <v>0</v>
      </c>
      <c r="L73" s="4">
        <f t="shared" si="16"/>
        <v>0.0015</v>
      </c>
      <c r="M73" s="4">
        <f t="shared" si="46"/>
        <v>101299.99999999999</v>
      </c>
      <c r="N73" s="4">
        <f t="shared" si="47"/>
        <v>2.156493727530274</v>
      </c>
      <c r="O73" s="57">
        <f t="shared" si="13"/>
        <v>163.65676230643362</v>
      </c>
      <c r="P73" s="4">
        <f t="shared" si="17"/>
        <v>0.9917373919643532</v>
      </c>
      <c r="Q73" s="5">
        <f t="shared" si="18"/>
        <v>0</v>
      </c>
      <c r="R73" s="4">
        <f t="shared" si="19"/>
        <v>0</v>
      </c>
      <c r="S73" s="5">
        <f t="shared" si="20"/>
        <v>53514.94509574973</v>
      </c>
      <c r="T73" s="5">
        <f t="shared" si="21"/>
        <v>101299.99999999999</v>
      </c>
      <c r="U73" s="5">
        <f t="shared" si="22"/>
        <v>2.156493727530274</v>
      </c>
      <c r="V73" s="5">
        <f t="shared" si="23"/>
        <v>0</v>
      </c>
      <c r="W73" s="5">
        <f t="shared" si="24"/>
        <v>0</v>
      </c>
      <c r="X73" s="5">
        <f t="shared" si="25"/>
        <v>0</v>
      </c>
      <c r="Y73" s="5">
        <f t="shared" si="26"/>
        <v>0</v>
      </c>
      <c r="Z73" s="5">
        <f t="shared" si="27"/>
        <v>0</v>
      </c>
      <c r="AA73" s="4">
        <f t="shared" si="28"/>
        <v>1.6170000000000002</v>
      </c>
      <c r="AB73" s="5">
        <f t="shared" si="29"/>
        <v>1.6577014749087096</v>
      </c>
      <c r="AC73" s="4">
        <f t="shared" si="30"/>
        <v>0</v>
      </c>
      <c r="AD73" s="5">
        <f t="shared" si="31"/>
        <v>-0.9071548002139624</v>
      </c>
      <c r="AE73" s="5">
        <f t="shared" si="32"/>
        <v>-3.0044596744998673</v>
      </c>
      <c r="AF73" s="4">
        <f t="shared" si="36"/>
        <v>0</v>
      </c>
      <c r="AG73" s="4">
        <f t="shared" si="33"/>
        <v>0</v>
      </c>
      <c r="AH73" s="4">
        <f t="shared" si="37"/>
        <v>0</v>
      </c>
      <c r="AI73" s="5">
        <f t="shared" si="38"/>
        <v>0</v>
      </c>
      <c r="AJ73" s="4">
        <f t="shared" si="39"/>
        <v>-0.10995815760169242</v>
      </c>
      <c r="AK73" s="4">
        <f t="shared" si="40"/>
        <v>-0.3641769302424081</v>
      </c>
      <c r="AL73" s="4">
        <f t="shared" si="34"/>
        <v>0.370674693697387</v>
      </c>
      <c r="AM73" s="4">
        <f t="shared" si="35"/>
        <v>0.5669332177280131</v>
      </c>
    </row>
    <row r="74" spans="5:39" ht="12.75">
      <c r="E74" s="4">
        <f t="shared" si="14"/>
        <v>0.8200000000000004</v>
      </c>
      <c r="F74" s="4">
        <f t="shared" si="41"/>
        <v>18.423776527267655</v>
      </c>
      <c r="G74" s="4">
        <f t="shared" si="42"/>
        <v>27.982483956158244</v>
      </c>
      <c r="H74" s="4">
        <f t="shared" si="15"/>
        <v>33.50305881383597</v>
      </c>
      <c r="I74" s="4">
        <f t="shared" si="43"/>
        <v>10.969366121729475</v>
      </c>
      <c r="J74" s="4">
        <f t="shared" si="44"/>
        <v>18.517837249757513</v>
      </c>
      <c r="K74" s="4">
        <f t="shared" si="45"/>
        <v>0</v>
      </c>
      <c r="L74" s="4">
        <f t="shared" si="16"/>
        <v>0.0015</v>
      </c>
      <c r="M74" s="4">
        <f t="shared" si="46"/>
        <v>101299.99999999999</v>
      </c>
      <c r="N74" s="4">
        <f t="shared" si="47"/>
        <v>2.156493727530274</v>
      </c>
      <c r="O74" s="57">
        <f t="shared" si="13"/>
        <v>163.65676230643362</v>
      </c>
      <c r="P74" s="4">
        <f t="shared" si="17"/>
        <v>0.9885359367366726</v>
      </c>
      <c r="Q74" s="5">
        <f t="shared" si="18"/>
        <v>0</v>
      </c>
      <c r="R74" s="4">
        <f t="shared" si="19"/>
        <v>0</v>
      </c>
      <c r="S74" s="5">
        <f t="shared" si="20"/>
        <v>53514.94509574973</v>
      </c>
      <c r="T74" s="5">
        <f t="shared" si="21"/>
        <v>101299.99999999999</v>
      </c>
      <c r="U74" s="5">
        <f t="shared" si="22"/>
        <v>2.156493727530274</v>
      </c>
      <c r="V74" s="5">
        <f t="shared" si="23"/>
        <v>0</v>
      </c>
      <c r="W74" s="5">
        <f t="shared" si="24"/>
        <v>0</v>
      </c>
      <c r="X74" s="5">
        <f t="shared" si="25"/>
        <v>0</v>
      </c>
      <c r="Y74" s="5">
        <f t="shared" si="26"/>
        <v>0</v>
      </c>
      <c r="Z74" s="5">
        <f t="shared" si="27"/>
        <v>0</v>
      </c>
      <c r="AA74" s="4">
        <f t="shared" si="28"/>
        <v>1.6170000000000002</v>
      </c>
      <c r="AB74" s="5">
        <f t="shared" si="29"/>
        <v>1.622181776183216</v>
      </c>
      <c r="AC74" s="4">
        <f t="shared" si="30"/>
        <v>0</v>
      </c>
      <c r="AD74" s="5">
        <f t="shared" si="31"/>
        <v>-0.8920592802309497</v>
      </c>
      <c r="AE74" s="5">
        <f t="shared" si="32"/>
        <v>-2.9718815282284923</v>
      </c>
      <c r="AF74" s="4">
        <f t="shared" si="36"/>
        <v>0</v>
      </c>
      <c r="AG74" s="4">
        <f t="shared" si="33"/>
        <v>0</v>
      </c>
      <c r="AH74" s="4">
        <f t="shared" si="37"/>
        <v>0</v>
      </c>
      <c r="AI74" s="5">
        <f t="shared" si="38"/>
        <v>0</v>
      </c>
      <c r="AJ74" s="4">
        <f t="shared" si="39"/>
        <v>-0.10812839760375148</v>
      </c>
      <c r="AK74" s="4">
        <f t="shared" si="40"/>
        <v>-0.360228064027696</v>
      </c>
      <c r="AL74" s="4">
        <f t="shared" si="34"/>
        <v>0.3684755305453531</v>
      </c>
      <c r="AM74" s="4">
        <f t="shared" si="35"/>
        <v>0.5596496791231649</v>
      </c>
    </row>
    <row r="75" spans="5:39" ht="12.75">
      <c r="E75" s="4">
        <f t="shared" si="14"/>
        <v>0.8400000000000004</v>
      </c>
      <c r="F75" s="4">
        <f t="shared" si="41"/>
        <v>18.315648129663906</v>
      </c>
      <c r="G75" s="4">
        <f t="shared" si="42"/>
        <v>27.62225589213055</v>
      </c>
      <c r="H75" s="4">
        <f t="shared" si="15"/>
        <v>33.14290251290617</v>
      </c>
      <c r="I75" s="4">
        <f t="shared" si="43"/>
        <v>11.337841652274829</v>
      </c>
      <c r="J75" s="4">
        <f t="shared" si="44"/>
        <v>19.077486928880678</v>
      </c>
      <c r="K75" s="4">
        <f t="shared" si="45"/>
        <v>0</v>
      </c>
      <c r="L75" s="4">
        <f t="shared" si="16"/>
        <v>0.0015</v>
      </c>
      <c r="M75" s="4">
        <f t="shared" si="46"/>
        <v>101299.99999999999</v>
      </c>
      <c r="N75" s="4">
        <f t="shared" si="47"/>
        <v>2.156493727530274</v>
      </c>
      <c r="O75" s="57">
        <f t="shared" si="13"/>
        <v>163.65676230643362</v>
      </c>
      <c r="P75" s="4">
        <f t="shared" si="17"/>
        <v>0.9852838621702328</v>
      </c>
      <c r="Q75" s="5">
        <f t="shared" si="18"/>
        <v>0</v>
      </c>
      <c r="R75" s="4">
        <f t="shared" si="19"/>
        <v>0</v>
      </c>
      <c r="S75" s="5">
        <f t="shared" si="20"/>
        <v>53514.94509574973</v>
      </c>
      <c r="T75" s="5">
        <f t="shared" si="21"/>
        <v>101299.99999999999</v>
      </c>
      <c r="U75" s="5">
        <f t="shared" si="22"/>
        <v>2.156493727530274</v>
      </c>
      <c r="V75" s="5">
        <f t="shared" si="23"/>
        <v>0</v>
      </c>
      <c r="W75" s="5">
        <f t="shared" si="24"/>
        <v>0</v>
      </c>
      <c r="X75" s="5">
        <f t="shared" si="25"/>
        <v>0</v>
      </c>
      <c r="Y75" s="5">
        <f t="shared" si="26"/>
        <v>0</v>
      </c>
      <c r="Z75" s="5">
        <f t="shared" si="27"/>
        <v>0</v>
      </c>
      <c r="AA75" s="4">
        <f t="shared" si="28"/>
        <v>1.6170000000000002</v>
      </c>
      <c r="AB75" s="5">
        <f t="shared" si="29"/>
        <v>1.5874924828621229</v>
      </c>
      <c r="AC75" s="4">
        <f t="shared" si="30"/>
        <v>0</v>
      </c>
      <c r="AD75" s="5">
        <f t="shared" si="31"/>
        <v>-0.8772905062634963</v>
      </c>
      <c r="AE75" s="5">
        <f t="shared" si="32"/>
        <v>-2.940062262617934</v>
      </c>
      <c r="AF75" s="4">
        <f t="shared" si="36"/>
        <v>0</v>
      </c>
      <c r="AG75" s="4">
        <f t="shared" si="33"/>
        <v>0</v>
      </c>
      <c r="AH75" s="4">
        <f t="shared" si="37"/>
        <v>0</v>
      </c>
      <c r="AI75" s="5">
        <f t="shared" si="38"/>
        <v>0</v>
      </c>
      <c r="AJ75" s="4">
        <f t="shared" si="39"/>
        <v>-0.1063382431834541</v>
      </c>
      <c r="AK75" s="4">
        <f t="shared" si="40"/>
        <v>-0.35637118334762835</v>
      </c>
      <c r="AL75" s="4">
        <f t="shared" si="34"/>
        <v>0.3663129625932781</v>
      </c>
      <c r="AM75" s="4">
        <f t="shared" si="35"/>
        <v>0.552445117842611</v>
      </c>
    </row>
    <row r="76" spans="5:39" ht="12.75">
      <c r="E76" s="4">
        <f t="shared" si="14"/>
        <v>0.8600000000000004</v>
      </c>
      <c r="F76" s="4">
        <f t="shared" si="41"/>
        <v>18.20930988648045</v>
      </c>
      <c r="G76" s="4">
        <f t="shared" si="42"/>
        <v>27.26588470878292</v>
      </c>
      <c r="H76" s="4">
        <f t="shared" si="15"/>
        <v>32.787306011542285</v>
      </c>
      <c r="I76" s="4">
        <f t="shared" si="43"/>
        <v>11.704154614868107</v>
      </c>
      <c r="J76" s="4">
        <f t="shared" si="44"/>
        <v>19.62993204672329</v>
      </c>
      <c r="K76" s="4">
        <f t="shared" si="45"/>
        <v>0</v>
      </c>
      <c r="L76" s="4">
        <f t="shared" si="16"/>
        <v>0.0015</v>
      </c>
      <c r="M76" s="4">
        <f t="shared" si="46"/>
        <v>101299.99999999999</v>
      </c>
      <c r="N76" s="4">
        <f t="shared" si="47"/>
        <v>2.156493727530274</v>
      </c>
      <c r="O76" s="57">
        <f t="shared" si="13"/>
        <v>163.65676230643362</v>
      </c>
      <c r="P76" s="4">
        <f t="shared" si="17"/>
        <v>0.9819802969947906</v>
      </c>
      <c r="Q76" s="5">
        <f t="shared" si="18"/>
        <v>0</v>
      </c>
      <c r="R76" s="4">
        <f t="shared" si="19"/>
        <v>0</v>
      </c>
      <c r="S76" s="5">
        <f t="shared" si="20"/>
        <v>53514.94509574973</v>
      </c>
      <c r="T76" s="5">
        <f t="shared" si="21"/>
        <v>101299.99999999999</v>
      </c>
      <c r="U76" s="5">
        <f t="shared" si="22"/>
        <v>2.156493727530274</v>
      </c>
      <c r="V76" s="5">
        <f t="shared" si="23"/>
        <v>0</v>
      </c>
      <c r="W76" s="5">
        <f t="shared" si="24"/>
        <v>0</v>
      </c>
      <c r="X76" s="5">
        <f t="shared" si="25"/>
        <v>0</v>
      </c>
      <c r="Y76" s="5">
        <f t="shared" si="26"/>
        <v>0</v>
      </c>
      <c r="Z76" s="5">
        <f t="shared" si="27"/>
        <v>0</v>
      </c>
      <c r="AA76" s="4">
        <f t="shared" si="28"/>
        <v>1.6170000000000002</v>
      </c>
      <c r="AB76" s="5">
        <f t="shared" si="29"/>
        <v>1.5536102106386405</v>
      </c>
      <c r="AC76" s="4">
        <f t="shared" si="30"/>
        <v>0</v>
      </c>
      <c r="AD76" s="5">
        <f t="shared" si="31"/>
        <v>-0.8628391048157489</v>
      </c>
      <c r="AE76" s="5">
        <f t="shared" si="32"/>
        <v>-2.9089804045733043</v>
      </c>
      <c r="AF76" s="4">
        <f t="shared" si="36"/>
        <v>0</v>
      </c>
      <c r="AG76" s="4">
        <f t="shared" si="33"/>
        <v>0</v>
      </c>
      <c r="AH76" s="4">
        <f t="shared" si="37"/>
        <v>0</v>
      </c>
      <c r="AI76" s="5">
        <f t="shared" si="38"/>
        <v>0</v>
      </c>
      <c r="AJ76" s="4">
        <f t="shared" si="39"/>
        <v>-0.1045865581594847</v>
      </c>
      <c r="AK76" s="4">
        <f t="shared" si="40"/>
        <v>-0.3526036854028248</v>
      </c>
      <c r="AL76" s="4">
        <f t="shared" si="34"/>
        <v>0.36418619772960903</v>
      </c>
      <c r="AM76" s="4">
        <f t="shared" si="35"/>
        <v>0.5453176941756585</v>
      </c>
    </row>
    <row r="77" spans="5:39" ht="12.75">
      <c r="E77" s="4">
        <f t="shared" si="14"/>
        <v>0.8800000000000004</v>
      </c>
      <c r="F77" s="4">
        <f t="shared" si="41"/>
        <v>18.104723328320965</v>
      </c>
      <c r="G77" s="4">
        <f t="shared" si="42"/>
        <v>26.913281023380094</v>
      </c>
      <c r="H77" s="4">
        <f t="shared" si="15"/>
        <v>32.43617890933641</v>
      </c>
      <c r="I77" s="4">
        <f t="shared" si="43"/>
        <v>12.068340812597716</v>
      </c>
      <c r="J77" s="4">
        <f t="shared" si="44"/>
        <v>20.17524974089895</v>
      </c>
      <c r="K77" s="4">
        <f t="shared" si="45"/>
        <v>0</v>
      </c>
      <c r="L77" s="4">
        <f t="shared" si="16"/>
        <v>0.0015</v>
      </c>
      <c r="M77" s="4">
        <f t="shared" si="46"/>
        <v>101299.99999999999</v>
      </c>
      <c r="N77" s="4">
        <f t="shared" si="47"/>
        <v>2.156493727530274</v>
      </c>
      <c r="O77" s="57">
        <f t="shared" si="13"/>
        <v>163.65676230643362</v>
      </c>
      <c r="P77" s="4">
        <f t="shared" si="17"/>
        <v>0.9786243510872442</v>
      </c>
      <c r="Q77" s="5">
        <f t="shared" si="18"/>
        <v>0</v>
      </c>
      <c r="R77" s="4">
        <f t="shared" si="19"/>
        <v>0</v>
      </c>
      <c r="S77" s="5">
        <f t="shared" si="20"/>
        <v>53514.94509574973</v>
      </c>
      <c r="T77" s="5">
        <f t="shared" si="21"/>
        <v>101299.99999999999</v>
      </c>
      <c r="U77" s="5">
        <f t="shared" si="22"/>
        <v>2.156493727530274</v>
      </c>
      <c r="V77" s="5">
        <f t="shared" si="23"/>
        <v>0</v>
      </c>
      <c r="W77" s="5">
        <f t="shared" si="24"/>
        <v>0</v>
      </c>
      <c r="X77" s="5">
        <f t="shared" si="25"/>
        <v>0</v>
      </c>
      <c r="Y77" s="5">
        <f t="shared" si="26"/>
        <v>0</v>
      </c>
      <c r="Z77" s="5">
        <f t="shared" si="27"/>
        <v>0</v>
      </c>
      <c r="AA77" s="4">
        <f t="shared" si="28"/>
        <v>1.6170000000000002</v>
      </c>
      <c r="AB77" s="5">
        <f t="shared" si="29"/>
        <v>1.5205124240995795</v>
      </c>
      <c r="AC77" s="4">
        <f t="shared" si="30"/>
        <v>0</v>
      </c>
      <c r="AD77" s="5">
        <f t="shared" si="31"/>
        <v>-0.8486960450102135</v>
      </c>
      <c r="AE77" s="5">
        <f t="shared" si="32"/>
        <v>-2.8786152563381604</v>
      </c>
      <c r="AF77" s="4">
        <f t="shared" si="36"/>
        <v>0</v>
      </c>
      <c r="AG77" s="4">
        <f t="shared" si="33"/>
        <v>0</v>
      </c>
      <c r="AH77" s="4">
        <f t="shared" si="37"/>
        <v>0</v>
      </c>
      <c r="AI77" s="5">
        <f t="shared" si="38"/>
        <v>0</v>
      </c>
      <c r="AJ77" s="4">
        <f t="shared" si="39"/>
        <v>-0.10287224788002586</v>
      </c>
      <c r="AK77" s="4">
        <f t="shared" si="40"/>
        <v>-0.34892306137432244</v>
      </c>
      <c r="AL77" s="4">
        <f t="shared" si="34"/>
        <v>0.3620944665664193</v>
      </c>
      <c r="AM77" s="4">
        <f t="shared" si="35"/>
        <v>0.5382656204676018</v>
      </c>
    </row>
    <row r="78" spans="5:39" ht="12.75">
      <c r="E78" s="4">
        <f t="shared" si="14"/>
        <v>0.9000000000000005</v>
      </c>
      <c r="F78" s="4">
        <f t="shared" si="41"/>
        <v>18.00185108044094</v>
      </c>
      <c r="G78" s="4">
        <f t="shared" si="42"/>
        <v>26.564357962005772</v>
      </c>
      <c r="H78" s="4">
        <f t="shared" si="15"/>
        <v>32.08943371666057</v>
      </c>
      <c r="I78" s="4">
        <f t="shared" si="43"/>
        <v>12.430435279164136</v>
      </c>
      <c r="J78" s="4">
        <f t="shared" si="44"/>
        <v>20.71351536136655</v>
      </c>
      <c r="K78" s="4">
        <f t="shared" si="45"/>
        <v>0</v>
      </c>
      <c r="L78" s="4">
        <f t="shared" si="16"/>
        <v>0.0015</v>
      </c>
      <c r="M78" s="4">
        <f t="shared" si="46"/>
        <v>101299.99999999999</v>
      </c>
      <c r="N78" s="4">
        <f t="shared" si="47"/>
        <v>2.156493727530274</v>
      </c>
      <c r="O78" s="57">
        <f t="shared" si="13"/>
        <v>163.65676230643362</v>
      </c>
      <c r="P78" s="4">
        <f t="shared" si="17"/>
        <v>0.9752151150953353</v>
      </c>
      <c r="Q78" s="5">
        <f t="shared" si="18"/>
        <v>0</v>
      </c>
      <c r="R78" s="4">
        <f t="shared" si="19"/>
        <v>0</v>
      </c>
      <c r="S78" s="5">
        <f t="shared" si="20"/>
        <v>53514.94509574973</v>
      </c>
      <c r="T78" s="5">
        <f t="shared" si="21"/>
        <v>101299.99999999999</v>
      </c>
      <c r="U78" s="5">
        <f t="shared" si="22"/>
        <v>2.156493727530274</v>
      </c>
      <c r="V78" s="5">
        <f t="shared" si="23"/>
        <v>0</v>
      </c>
      <c r="W78" s="5">
        <f t="shared" si="24"/>
        <v>0</v>
      </c>
      <c r="X78" s="5">
        <f t="shared" si="25"/>
        <v>0</v>
      </c>
      <c r="Y78" s="5">
        <f t="shared" si="26"/>
        <v>0</v>
      </c>
      <c r="Z78" s="5">
        <f t="shared" si="27"/>
        <v>0</v>
      </c>
      <c r="AA78" s="4">
        <f t="shared" si="28"/>
        <v>1.6170000000000002</v>
      </c>
      <c r="AB78" s="5">
        <f t="shared" si="29"/>
        <v>1.488177400375076</v>
      </c>
      <c r="AC78" s="4">
        <f t="shared" si="30"/>
        <v>0</v>
      </c>
      <c r="AD78" s="5">
        <f t="shared" si="31"/>
        <v>-0.8348526240561464</v>
      </c>
      <c r="AE78" s="5">
        <f t="shared" si="32"/>
        <v>-2.8489468621225864</v>
      </c>
      <c r="AF78" s="4">
        <f t="shared" si="36"/>
        <v>0</v>
      </c>
      <c r="AG78" s="4">
        <f t="shared" si="33"/>
        <v>0</v>
      </c>
      <c r="AH78" s="4">
        <f t="shared" si="37"/>
        <v>0</v>
      </c>
      <c r="AI78" s="5">
        <f t="shared" si="38"/>
        <v>0</v>
      </c>
      <c r="AJ78" s="4">
        <f t="shared" si="39"/>
        <v>-0.10119425746135108</v>
      </c>
      <c r="AK78" s="4">
        <f t="shared" si="40"/>
        <v>-0.34532689237849534</v>
      </c>
      <c r="AL78" s="4">
        <f t="shared" si="34"/>
        <v>0.3600370216088188</v>
      </c>
      <c r="AM78" s="4">
        <f t="shared" si="35"/>
        <v>0.5312871592401155</v>
      </c>
    </row>
    <row r="79" spans="5:39" ht="12.75">
      <c r="E79" s="4">
        <f t="shared" si="14"/>
        <v>0.9200000000000005</v>
      </c>
      <c r="F79" s="4">
        <f t="shared" si="41"/>
        <v>17.900656822979588</v>
      </c>
      <c r="G79" s="4">
        <f t="shared" si="42"/>
        <v>26.219031069627277</v>
      </c>
      <c r="H79" s="4">
        <f t="shared" si="15"/>
        <v>31.746985761236704</v>
      </c>
      <c r="I79" s="4">
        <f t="shared" si="43"/>
        <v>12.790472300772954</v>
      </c>
      <c r="J79" s="4">
        <f t="shared" si="44"/>
        <v>21.244802520606665</v>
      </c>
      <c r="K79" s="4">
        <f t="shared" si="45"/>
        <v>0</v>
      </c>
      <c r="L79" s="4">
        <f t="shared" si="16"/>
        <v>0.0015</v>
      </c>
      <c r="M79" s="4">
        <f t="shared" si="46"/>
        <v>101299.99999999999</v>
      </c>
      <c r="N79" s="4">
        <f t="shared" si="47"/>
        <v>2.156493727530274</v>
      </c>
      <c r="O79" s="57">
        <f t="shared" si="13"/>
        <v>163.65676230643362</v>
      </c>
      <c r="P79" s="4">
        <f t="shared" si="17"/>
        <v>0.9717516600582207</v>
      </c>
      <c r="Q79" s="5">
        <f t="shared" si="18"/>
        <v>0</v>
      </c>
      <c r="R79" s="4">
        <f t="shared" si="19"/>
        <v>0</v>
      </c>
      <c r="S79" s="5">
        <f t="shared" si="20"/>
        <v>53514.94509574973</v>
      </c>
      <c r="T79" s="5">
        <f t="shared" si="21"/>
        <v>101299.99999999999</v>
      </c>
      <c r="U79" s="5">
        <f t="shared" si="22"/>
        <v>2.156493727530274</v>
      </c>
      <c r="V79" s="5">
        <f t="shared" si="23"/>
        <v>0</v>
      </c>
      <c r="W79" s="5">
        <f t="shared" si="24"/>
        <v>0</v>
      </c>
      <c r="X79" s="5">
        <f t="shared" si="25"/>
        <v>0</v>
      </c>
      <c r="Y79" s="5">
        <f t="shared" si="26"/>
        <v>0</v>
      </c>
      <c r="Z79" s="5">
        <f t="shared" si="27"/>
        <v>0</v>
      </c>
      <c r="AA79" s="4">
        <f t="shared" si="28"/>
        <v>1.6170000000000002</v>
      </c>
      <c r="AB79" s="5">
        <f t="shared" si="29"/>
        <v>1.4565841945991076</v>
      </c>
      <c r="AC79" s="4">
        <f t="shared" si="30"/>
        <v>0</v>
      </c>
      <c r="AD79" s="5">
        <f t="shared" si="31"/>
        <v>-0.8213004534474909</v>
      </c>
      <c r="AE79" s="5">
        <f t="shared" si="32"/>
        <v>-2.8199559763860345</v>
      </c>
      <c r="AF79" s="4">
        <f t="shared" si="36"/>
        <v>0</v>
      </c>
      <c r="AG79" s="4">
        <f t="shared" si="33"/>
        <v>0</v>
      </c>
      <c r="AH79" s="4">
        <f t="shared" si="37"/>
        <v>0</v>
      </c>
      <c r="AI79" s="5">
        <f t="shared" si="38"/>
        <v>0</v>
      </c>
      <c r="AJ79" s="4">
        <f t="shared" si="39"/>
        <v>-0.09955157011484739</v>
      </c>
      <c r="AK79" s="4">
        <f t="shared" si="40"/>
        <v>-0.3418128456225496</v>
      </c>
      <c r="AL79" s="4">
        <f t="shared" si="34"/>
        <v>0.35801313645959176</v>
      </c>
      <c r="AM79" s="4">
        <f t="shared" si="35"/>
        <v>0.5243806213925456</v>
      </c>
    </row>
    <row r="80" spans="5:39" ht="12.75">
      <c r="E80" s="4">
        <f t="shared" si="14"/>
        <v>0.9400000000000005</v>
      </c>
      <c r="F80" s="4">
        <f t="shared" si="41"/>
        <v>17.80110525286474</v>
      </c>
      <c r="G80" s="4">
        <f t="shared" si="42"/>
        <v>25.87721822400473</v>
      </c>
      <c r="H80" s="4">
        <f t="shared" si="15"/>
        <v>31.40875309903803</v>
      </c>
      <c r="I80" s="4">
        <f t="shared" si="43"/>
        <v>13.148485437232546</v>
      </c>
      <c r="J80" s="4">
        <f t="shared" si="44"/>
        <v>21.76918314199921</v>
      </c>
      <c r="K80" s="4">
        <f t="shared" si="45"/>
        <v>0</v>
      </c>
      <c r="L80" s="4">
        <f t="shared" si="16"/>
        <v>0.0015</v>
      </c>
      <c r="M80" s="4">
        <f t="shared" si="46"/>
        <v>101299.99999999999</v>
      </c>
      <c r="N80" s="4">
        <f t="shared" si="47"/>
        <v>2.156493727530274</v>
      </c>
      <c r="O80" s="57">
        <f t="shared" si="13"/>
        <v>163.65676230643362</v>
      </c>
      <c r="P80" s="4">
        <f t="shared" si="17"/>
        <v>0.9682330370243579</v>
      </c>
      <c r="Q80" s="5">
        <f t="shared" si="18"/>
        <v>0</v>
      </c>
      <c r="R80" s="4">
        <f t="shared" si="19"/>
        <v>0</v>
      </c>
      <c r="S80" s="5">
        <f t="shared" si="20"/>
        <v>53514.94509574973</v>
      </c>
      <c r="T80" s="5">
        <f t="shared" si="21"/>
        <v>101299.99999999999</v>
      </c>
      <c r="U80" s="5">
        <f t="shared" si="22"/>
        <v>2.156493727530274</v>
      </c>
      <c r="V80" s="5">
        <f t="shared" si="23"/>
        <v>0</v>
      </c>
      <c r="W80" s="5">
        <f t="shared" si="24"/>
        <v>0</v>
      </c>
      <c r="X80" s="5">
        <f t="shared" si="25"/>
        <v>0</v>
      </c>
      <c r="Y80" s="5">
        <f t="shared" si="26"/>
        <v>0</v>
      </c>
      <c r="Z80" s="5">
        <f t="shared" si="27"/>
        <v>0</v>
      </c>
      <c r="AA80" s="4">
        <f t="shared" si="28"/>
        <v>1.6170000000000002</v>
      </c>
      <c r="AB80" s="5">
        <f t="shared" si="29"/>
        <v>1.4257126070784008</v>
      </c>
      <c r="AC80" s="4">
        <f t="shared" si="30"/>
        <v>0</v>
      </c>
      <c r="AD80" s="5">
        <f t="shared" si="31"/>
        <v>-0.8080314458492815</v>
      </c>
      <c r="AE80" s="5">
        <f t="shared" si="32"/>
        <v>-2.7916240336809945</v>
      </c>
      <c r="AF80" s="4">
        <f t="shared" si="36"/>
        <v>0</v>
      </c>
      <c r="AG80" s="4">
        <f t="shared" si="33"/>
        <v>0</v>
      </c>
      <c r="AH80" s="4">
        <f t="shared" si="37"/>
        <v>0</v>
      </c>
      <c r="AI80" s="5">
        <f t="shared" si="38"/>
        <v>0</v>
      </c>
      <c r="AJ80" s="4">
        <f t="shared" si="39"/>
        <v>-0.09794320555748867</v>
      </c>
      <c r="AK80" s="4">
        <f t="shared" si="40"/>
        <v>-0.3383786707492114</v>
      </c>
      <c r="AL80" s="4">
        <f t="shared" si="34"/>
        <v>0.3560221050572948</v>
      </c>
      <c r="AM80" s="4">
        <f t="shared" si="35"/>
        <v>0.5175443644800946</v>
      </c>
    </row>
    <row r="81" spans="5:39" ht="12.75">
      <c r="E81" s="4">
        <f t="shared" si="14"/>
        <v>0.9600000000000005</v>
      </c>
      <c r="F81" s="4">
        <f t="shared" si="41"/>
        <v>17.703162047307252</v>
      </c>
      <c r="G81" s="4">
        <f t="shared" si="42"/>
        <v>25.538839553255517</v>
      </c>
      <c r="H81" s="4">
        <f t="shared" si="15"/>
        <v>31.0746564293179</v>
      </c>
      <c r="I81" s="4">
        <f t="shared" si="43"/>
        <v>13.504507542289842</v>
      </c>
      <c r="J81" s="4">
        <f t="shared" si="44"/>
        <v>22.286727506479306</v>
      </c>
      <c r="K81" s="4">
        <f t="shared" si="45"/>
        <v>0</v>
      </c>
      <c r="L81" s="4">
        <f t="shared" si="16"/>
        <v>0.0015</v>
      </c>
      <c r="M81" s="4">
        <f t="shared" si="46"/>
        <v>101299.99999999999</v>
      </c>
      <c r="N81" s="4">
        <f t="shared" si="47"/>
        <v>2.156493727530274</v>
      </c>
      <c r="O81" s="57">
        <f t="shared" si="13"/>
        <v>163.65676230643362</v>
      </c>
      <c r="P81" s="4">
        <f t="shared" si="17"/>
        <v>0.9646582766672037</v>
      </c>
      <c r="Q81" s="5">
        <f t="shared" si="18"/>
        <v>0</v>
      </c>
      <c r="R81" s="4">
        <f t="shared" si="19"/>
        <v>0</v>
      </c>
      <c r="S81" s="5">
        <f t="shared" si="20"/>
        <v>53514.94509574973</v>
      </c>
      <c r="T81" s="5">
        <f t="shared" si="21"/>
        <v>101299.99999999999</v>
      </c>
      <c r="U81" s="5">
        <f t="shared" si="22"/>
        <v>2.156493727530274</v>
      </c>
      <c r="V81" s="5">
        <f t="shared" si="23"/>
        <v>0</v>
      </c>
      <c r="W81" s="5">
        <f t="shared" si="24"/>
        <v>0</v>
      </c>
      <c r="X81" s="5">
        <f t="shared" si="25"/>
        <v>0</v>
      </c>
      <c r="Y81" s="5">
        <f t="shared" si="26"/>
        <v>0</v>
      </c>
      <c r="Z81" s="5">
        <f t="shared" si="27"/>
        <v>0</v>
      </c>
      <c r="AA81" s="4">
        <f t="shared" si="28"/>
        <v>1.6170000000000002</v>
      </c>
      <c r="AB81" s="5">
        <f t="shared" si="29"/>
        <v>1.3955431520737744</v>
      </c>
      <c r="AC81" s="4">
        <f t="shared" si="30"/>
        <v>0</v>
      </c>
      <c r="AD81" s="5">
        <f t="shared" si="31"/>
        <v>-0.7950378026340185</v>
      </c>
      <c r="AE81" s="5">
        <f t="shared" si="32"/>
        <v>-2.763933119969459</v>
      </c>
      <c r="AF81" s="4">
        <f t="shared" si="36"/>
        <v>0</v>
      </c>
      <c r="AG81" s="4">
        <f t="shared" si="33"/>
        <v>0</v>
      </c>
      <c r="AH81" s="4">
        <f t="shared" si="37"/>
        <v>0</v>
      </c>
      <c r="AI81" s="5">
        <f t="shared" si="38"/>
        <v>0</v>
      </c>
      <c r="AJ81" s="4">
        <f t="shared" si="39"/>
        <v>-0.09636821850109314</v>
      </c>
      <c r="AK81" s="4">
        <f t="shared" si="40"/>
        <v>-0.3350221963599344</v>
      </c>
      <c r="AL81" s="4">
        <f t="shared" si="34"/>
        <v>0.35406324094614505</v>
      </c>
      <c r="AM81" s="4">
        <f t="shared" si="35"/>
        <v>0.5107767910651103</v>
      </c>
    </row>
    <row r="82" spans="5:39" ht="12.75">
      <c r="E82" s="4">
        <f t="shared" si="14"/>
        <v>0.9800000000000005</v>
      </c>
      <c r="F82" s="4">
        <f t="shared" si="41"/>
        <v>17.606793828806158</v>
      </c>
      <c r="G82" s="4">
        <f t="shared" si="42"/>
        <v>25.203817356895584</v>
      </c>
      <c r="H82" s="4">
        <f t="shared" si="15"/>
        <v>30.744619013574354</v>
      </c>
      <c r="I82" s="4">
        <f t="shared" si="43"/>
        <v>13.858570783235987</v>
      </c>
      <c r="J82" s="4">
        <f t="shared" si="44"/>
        <v>22.797504297544418</v>
      </c>
      <c r="K82" s="4">
        <f t="shared" si="45"/>
        <v>0</v>
      </c>
      <c r="L82" s="4">
        <f t="shared" si="16"/>
        <v>0.0015</v>
      </c>
      <c r="M82" s="4">
        <f t="shared" si="46"/>
        <v>101299.99999999999</v>
      </c>
      <c r="N82" s="4">
        <f t="shared" si="47"/>
        <v>2.156493727530274</v>
      </c>
      <c r="O82" s="57">
        <f t="shared" si="13"/>
        <v>163.65676230643362</v>
      </c>
      <c r="P82" s="4">
        <f t="shared" si="17"/>
        <v>0.961026388899276</v>
      </c>
      <c r="Q82" s="5">
        <f t="shared" si="18"/>
        <v>0</v>
      </c>
      <c r="R82" s="4">
        <f t="shared" si="19"/>
        <v>0</v>
      </c>
      <c r="S82" s="5">
        <f t="shared" si="20"/>
        <v>53514.94509574973</v>
      </c>
      <c r="T82" s="5">
        <f t="shared" si="21"/>
        <v>101299.99999999999</v>
      </c>
      <c r="U82" s="5">
        <f t="shared" si="22"/>
        <v>2.156493727530274</v>
      </c>
      <c r="V82" s="5">
        <f t="shared" si="23"/>
        <v>0</v>
      </c>
      <c r="W82" s="5">
        <f t="shared" si="24"/>
        <v>0</v>
      </c>
      <c r="X82" s="5">
        <f t="shared" si="25"/>
        <v>0</v>
      </c>
      <c r="Y82" s="5">
        <f t="shared" si="26"/>
        <v>0</v>
      </c>
      <c r="Z82" s="5">
        <f t="shared" si="27"/>
        <v>0</v>
      </c>
      <c r="AA82" s="4">
        <f t="shared" si="28"/>
        <v>1.6170000000000002</v>
      </c>
      <c r="AB82" s="5">
        <f t="shared" si="29"/>
        <v>1.3660570281040292</v>
      </c>
      <c r="AC82" s="4">
        <f t="shared" si="30"/>
        <v>0</v>
      </c>
      <c r="AD82" s="5">
        <f t="shared" si="31"/>
        <v>-0.7823120020319627</v>
      </c>
      <c r="AE82" s="5">
        <f t="shared" si="32"/>
        <v>-2.7368659453296877</v>
      </c>
      <c r="AF82" s="4">
        <f t="shared" si="36"/>
        <v>0</v>
      </c>
      <c r="AG82" s="4">
        <f t="shared" si="33"/>
        <v>0</v>
      </c>
      <c r="AH82" s="4">
        <f t="shared" si="37"/>
        <v>0</v>
      </c>
      <c r="AI82" s="5">
        <f t="shared" si="38"/>
        <v>0</v>
      </c>
      <c r="AJ82" s="4">
        <f t="shared" si="39"/>
        <v>-0.09482569721599549</v>
      </c>
      <c r="AK82" s="4">
        <f t="shared" si="40"/>
        <v>-0.3317413267066288</v>
      </c>
      <c r="AL82" s="4">
        <f t="shared" si="34"/>
        <v>0.35213587657612316</v>
      </c>
      <c r="AM82" s="4">
        <f t="shared" si="35"/>
        <v>0.5040763471379117</v>
      </c>
    </row>
    <row r="83" spans="5:39" ht="12.75">
      <c r="E83" s="4">
        <f t="shared" si="14"/>
        <v>1.0000000000000004</v>
      </c>
      <c r="F83" s="4">
        <f t="shared" si="41"/>
        <v>17.511968131590162</v>
      </c>
      <c r="G83" s="4">
        <f t="shared" si="42"/>
        <v>24.872076030188957</v>
      </c>
      <c r="H83" s="4">
        <f t="shared" si="15"/>
        <v>30.41856659826905</v>
      </c>
      <c r="I83" s="4">
        <f t="shared" si="43"/>
        <v>14.210706659812109</v>
      </c>
      <c r="J83" s="4">
        <f t="shared" si="44"/>
        <v>23.30158064468233</v>
      </c>
      <c r="K83" s="4">
        <f t="shared" si="45"/>
        <v>0</v>
      </c>
      <c r="L83" s="4">
        <f t="shared" si="16"/>
        <v>0.0015</v>
      </c>
      <c r="M83" s="4">
        <f t="shared" si="46"/>
        <v>101299.99999999999</v>
      </c>
      <c r="N83" s="4">
        <f t="shared" si="47"/>
        <v>2.156493727530274</v>
      </c>
      <c r="O83" s="57">
        <f t="shared" si="13"/>
        <v>163.65676230643362</v>
      </c>
      <c r="P83" s="4">
        <f t="shared" si="17"/>
        <v>0.9573363624851929</v>
      </c>
      <c r="Q83" s="5">
        <f t="shared" si="18"/>
        <v>0</v>
      </c>
      <c r="R83" s="4">
        <f t="shared" si="19"/>
        <v>0</v>
      </c>
      <c r="S83" s="5">
        <f t="shared" si="20"/>
        <v>53514.94509574973</v>
      </c>
      <c r="T83" s="5">
        <f t="shared" si="21"/>
        <v>101299.99999999999</v>
      </c>
      <c r="U83" s="5">
        <f t="shared" si="22"/>
        <v>2.156493727530274</v>
      </c>
      <c r="V83" s="5">
        <f t="shared" si="23"/>
        <v>0</v>
      </c>
      <c r="W83" s="5">
        <f t="shared" si="24"/>
        <v>0</v>
      </c>
      <c r="X83" s="5">
        <f t="shared" si="25"/>
        <v>0</v>
      </c>
      <c r="Y83" s="5">
        <f t="shared" si="26"/>
        <v>0</v>
      </c>
      <c r="Z83" s="5">
        <f t="shared" si="27"/>
        <v>0</v>
      </c>
      <c r="AA83" s="4">
        <f t="shared" si="28"/>
        <v>1.6170000000000002</v>
      </c>
      <c r="AB83" s="5">
        <f t="shared" si="29"/>
        <v>1.3372360896880566</v>
      </c>
      <c r="AC83" s="4">
        <f t="shared" si="30"/>
        <v>0</v>
      </c>
      <c r="AD83" s="5">
        <f t="shared" si="31"/>
        <v>-0.7698467878615313</v>
      </c>
      <c r="AE83" s="5">
        <f t="shared" si="32"/>
        <v>-2.7104058179758725</v>
      </c>
      <c r="AF83" s="4">
        <f t="shared" si="36"/>
        <v>0</v>
      </c>
      <c r="AG83" s="4">
        <f t="shared" si="33"/>
        <v>0</v>
      </c>
      <c r="AH83" s="4">
        <f t="shared" si="37"/>
        <v>0</v>
      </c>
      <c r="AI83" s="5">
        <f t="shared" si="38"/>
        <v>0</v>
      </c>
      <c r="AJ83" s="4">
        <f t="shared" si="39"/>
        <v>-0.09331476216503409</v>
      </c>
      <c r="AK83" s="4">
        <f t="shared" si="40"/>
        <v>-0.32853403854252994</v>
      </c>
      <c r="AL83" s="4">
        <f t="shared" si="34"/>
        <v>0.3502393626318033</v>
      </c>
      <c r="AM83" s="4">
        <f t="shared" si="35"/>
        <v>0.49744152060377916</v>
      </c>
    </row>
    <row r="84" spans="5:39" ht="12.75">
      <c r="E84" s="4">
        <f t="shared" si="14"/>
        <v>1.0200000000000005</v>
      </c>
      <c r="F84" s="4">
        <f t="shared" si="41"/>
        <v>17.41865336942513</v>
      </c>
      <c r="G84" s="4">
        <f t="shared" si="42"/>
        <v>24.54354199164643</v>
      </c>
      <c r="H84" s="4">
        <f t="shared" si="15"/>
        <v>30.09642734112966</v>
      </c>
      <c r="I84" s="4">
        <f t="shared" si="43"/>
        <v>14.560946022443913</v>
      </c>
      <c r="J84" s="4">
        <f t="shared" si="44"/>
        <v>23.799022165286107</v>
      </c>
      <c r="K84" s="4">
        <f t="shared" si="45"/>
        <v>0</v>
      </c>
      <c r="L84" s="4">
        <f t="shared" si="16"/>
        <v>0.0015</v>
      </c>
      <c r="M84" s="4">
        <f t="shared" si="46"/>
        <v>101299.99999999999</v>
      </c>
      <c r="N84" s="4">
        <f t="shared" si="47"/>
        <v>2.156493727530274</v>
      </c>
      <c r="O84" s="57">
        <f t="shared" si="13"/>
        <v>163.65676230643362</v>
      </c>
      <c r="P84" s="4">
        <f t="shared" si="17"/>
        <v>0.9535871646543647</v>
      </c>
      <c r="Q84" s="5">
        <f t="shared" si="18"/>
        <v>0</v>
      </c>
      <c r="R84" s="4">
        <f t="shared" si="19"/>
        <v>0</v>
      </c>
      <c r="S84" s="5">
        <f t="shared" si="20"/>
        <v>53514.94509574973</v>
      </c>
      <c r="T84" s="5">
        <f t="shared" si="21"/>
        <v>101299.99999999999</v>
      </c>
      <c r="U84" s="5">
        <f t="shared" si="22"/>
        <v>2.156493727530274</v>
      </c>
      <c r="V84" s="5">
        <f t="shared" si="23"/>
        <v>0</v>
      </c>
      <c r="W84" s="5">
        <f t="shared" si="24"/>
        <v>0</v>
      </c>
      <c r="X84" s="5">
        <f t="shared" si="25"/>
        <v>0</v>
      </c>
      <c r="Y84" s="5">
        <f t="shared" si="26"/>
        <v>0</v>
      </c>
      <c r="Z84" s="5">
        <f t="shared" si="27"/>
        <v>0</v>
      </c>
      <c r="AA84" s="4">
        <f t="shared" si="28"/>
        <v>1.6170000000000002</v>
      </c>
      <c r="AB84" s="5">
        <f t="shared" si="29"/>
        <v>1.3090628204460817</v>
      </c>
      <c r="AC84" s="4">
        <f t="shared" si="30"/>
        <v>0</v>
      </c>
      <c r="AD84" s="5">
        <f t="shared" si="31"/>
        <v>-0.7576351588080699</v>
      </c>
      <c r="AE84" s="5">
        <f t="shared" si="32"/>
        <v>-2.684536619518095</v>
      </c>
      <c r="AF84" s="4">
        <f t="shared" si="36"/>
        <v>0</v>
      </c>
      <c r="AG84" s="4">
        <f t="shared" si="33"/>
        <v>0</v>
      </c>
      <c r="AH84" s="4">
        <f t="shared" si="37"/>
        <v>0</v>
      </c>
      <c r="AI84" s="5">
        <f t="shared" si="38"/>
        <v>0</v>
      </c>
      <c r="AJ84" s="4">
        <f t="shared" si="39"/>
        <v>-0.09183456470400847</v>
      </c>
      <c r="AK84" s="4">
        <f t="shared" si="40"/>
        <v>-0.32539837812340544</v>
      </c>
      <c r="AL84" s="4">
        <f t="shared" si="34"/>
        <v>0.3483730673885026</v>
      </c>
      <c r="AM84" s="4">
        <f t="shared" si="35"/>
        <v>0.49087083983292856</v>
      </c>
    </row>
    <row r="85" spans="5:39" ht="12.75">
      <c r="E85" s="4">
        <f t="shared" si="14"/>
        <v>1.0400000000000005</v>
      </c>
      <c r="F85" s="4">
        <f t="shared" si="41"/>
        <v>17.32681880472112</v>
      </c>
      <c r="G85" s="4">
        <f t="shared" si="42"/>
        <v>24.218143613523022</v>
      </c>
      <c r="H85" s="4">
        <f t="shared" si="15"/>
        <v>29.778131740874265</v>
      </c>
      <c r="I85" s="4">
        <f t="shared" si="43"/>
        <v>14.909319089832415</v>
      </c>
      <c r="J85" s="4">
        <f t="shared" si="44"/>
        <v>24.289893005119037</v>
      </c>
      <c r="K85" s="4">
        <f t="shared" si="45"/>
        <v>0</v>
      </c>
      <c r="L85" s="4">
        <f t="shared" si="16"/>
        <v>0.0015</v>
      </c>
      <c r="M85" s="4">
        <f t="shared" si="46"/>
        <v>101299.99999999999</v>
      </c>
      <c r="N85" s="4">
        <f t="shared" si="47"/>
        <v>2.156493727530274</v>
      </c>
      <c r="O85" s="57">
        <f t="shared" si="13"/>
        <v>163.65676230643362</v>
      </c>
      <c r="P85" s="4">
        <f t="shared" si="17"/>
        <v>0.9497777407140838</v>
      </c>
      <c r="Q85" s="5">
        <f t="shared" si="18"/>
        <v>0</v>
      </c>
      <c r="R85" s="4">
        <f t="shared" si="19"/>
        <v>0</v>
      </c>
      <c r="S85" s="5">
        <f t="shared" si="20"/>
        <v>53514.94509574973</v>
      </c>
      <c r="T85" s="5">
        <f t="shared" si="21"/>
        <v>101299.99999999999</v>
      </c>
      <c r="U85" s="5">
        <f t="shared" si="22"/>
        <v>2.156493727530274</v>
      </c>
      <c r="V85" s="5">
        <f t="shared" si="23"/>
        <v>0</v>
      </c>
      <c r="W85" s="5">
        <f t="shared" si="24"/>
        <v>0</v>
      </c>
      <c r="X85" s="5">
        <f t="shared" si="25"/>
        <v>0</v>
      </c>
      <c r="Y85" s="5">
        <f t="shared" si="26"/>
        <v>0</v>
      </c>
      <c r="Z85" s="5">
        <f t="shared" si="27"/>
        <v>0</v>
      </c>
      <c r="AA85" s="4">
        <f t="shared" si="28"/>
        <v>1.6170000000000002</v>
      </c>
      <c r="AB85" s="5">
        <f t="shared" si="29"/>
        <v>1.2815203074858035</v>
      </c>
      <c r="AC85" s="4">
        <f t="shared" si="30"/>
        <v>0</v>
      </c>
      <c r="AD85" s="5">
        <f t="shared" si="31"/>
        <v>-0.7456703582212407</v>
      </c>
      <c r="AE85" s="5">
        <f t="shared" si="32"/>
        <v>-2.659242781394391</v>
      </c>
      <c r="AF85" s="4">
        <f t="shared" si="36"/>
        <v>0</v>
      </c>
      <c r="AG85" s="4">
        <f t="shared" si="33"/>
        <v>0</v>
      </c>
      <c r="AH85" s="4">
        <f t="shared" si="37"/>
        <v>0</v>
      </c>
      <c r="AI85" s="5">
        <f t="shared" si="38"/>
        <v>0</v>
      </c>
      <c r="AJ85" s="4">
        <f t="shared" si="39"/>
        <v>-0.09038428584499887</v>
      </c>
      <c r="AK85" s="4">
        <f t="shared" si="40"/>
        <v>-0.32233245835083524</v>
      </c>
      <c r="AL85" s="4">
        <f t="shared" si="34"/>
        <v>0.34653637609442245</v>
      </c>
      <c r="AM85" s="4">
        <f t="shared" si="35"/>
        <v>0.48436287227046043</v>
      </c>
    </row>
    <row r="86" spans="5:39" ht="12.75">
      <c r="E86" s="4">
        <f t="shared" si="14"/>
        <v>1.0600000000000005</v>
      </c>
      <c r="F86" s="4">
        <f t="shared" si="41"/>
        <v>17.236434518876123</v>
      </c>
      <c r="G86" s="4">
        <f t="shared" si="42"/>
        <v>23.895811155172186</v>
      </c>
      <c r="H86" s="4">
        <f t="shared" si="15"/>
        <v>29.463612570205235</v>
      </c>
      <c r="I86" s="4">
        <f t="shared" si="43"/>
        <v>15.255855465926837</v>
      </c>
      <c r="J86" s="4">
        <f t="shared" si="44"/>
        <v>24.774255877389496</v>
      </c>
      <c r="K86" s="4">
        <f t="shared" si="45"/>
        <v>0</v>
      </c>
      <c r="L86" s="4">
        <f t="shared" si="16"/>
        <v>0.0015</v>
      </c>
      <c r="M86" s="4">
        <f t="shared" si="46"/>
        <v>101299.99999999999</v>
      </c>
      <c r="N86" s="4">
        <f t="shared" si="47"/>
        <v>2.156493727530274</v>
      </c>
      <c r="O86" s="57">
        <f t="shared" si="13"/>
        <v>163.65676230643362</v>
      </c>
      <c r="P86" s="4">
        <f t="shared" si="17"/>
        <v>0.945907013663834</v>
      </c>
      <c r="Q86" s="5">
        <f t="shared" si="18"/>
        <v>0</v>
      </c>
      <c r="R86" s="4">
        <f t="shared" si="19"/>
        <v>0</v>
      </c>
      <c r="S86" s="5">
        <f t="shared" si="20"/>
        <v>53514.94509574973</v>
      </c>
      <c r="T86" s="5">
        <f t="shared" si="21"/>
        <v>101299.99999999999</v>
      </c>
      <c r="U86" s="5">
        <f t="shared" si="22"/>
        <v>2.156493727530274</v>
      </c>
      <c r="V86" s="5">
        <f t="shared" si="23"/>
        <v>0</v>
      </c>
      <c r="W86" s="5">
        <f t="shared" si="24"/>
        <v>0</v>
      </c>
      <c r="X86" s="5">
        <f t="shared" si="25"/>
        <v>0</v>
      </c>
      <c r="Y86" s="5">
        <f t="shared" si="26"/>
        <v>0</v>
      </c>
      <c r="Z86" s="5">
        <f t="shared" si="27"/>
        <v>0</v>
      </c>
      <c r="AA86" s="4">
        <f t="shared" si="28"/>
        <v>1.6170000000000002</v>
      </c>
      <c r="AB86" s="5">
        <f t="shared" si="29"/>
        <v>1.2545922170037362</v>
      </c>
      <c r="AC86" s="4">
        <f t="shared" si="30"/>
        <v>0</v>
      </c>
      <c r="AD86" s="5">
        <f t="shared" si="31"/>
        <v>-0.7339458644030729</v>
      </c>
      <c r="AE86" s="5">
        <f t="shared" si="32"/>
        <v>-2.6345092624109014</v>
      </c>
      <c r="AF86" s="4">
        <f t="shared" si="36"/>
        <v>0</v>
      </c>
      <c r="AG86" s="4">
        <f t="shared" si="33"/>
        <v>0</v>
      </c>
      <c r="AH86" s="4">
        <f t="shared" si="37"/>
        <v>0</v>
      </c>
      <c r="AI86" s="5">
        <f t="shared" si="38"/>
        <v>0</v>
      </c>
      <c r="AJ86" s="4">
        <f t="shared" si="39"/>
        <v>-0.08896313507916034</v>
      </c>
      <c r="AK86" s="4">
        <f t="shared" si="40"/>
        <v>-0.31933445604980626</v>
      </c>
      <c r="AL86" s="4">
        <f t="shared" si="34"/>
        <v>0.34472869037752246</v>
      </c>
      <c r="AM86" s="4">
        <f t="shared" si="35"/>
        <v>0.4779162231034437</v>
      </c>
    </row>
    <row r="87" spans="5:39" ht="12.75">
      <c r="E87" s="4">
        <f t="shared" si="14"/>
        <v>1.0800000000000005</v>
      </c>
      <c r="F87" s="4">
        <f t="shared" si="41"/>
        <v>17.14747138379696</v>
      </c>
      <c r="G87" s="4">
        <f t="shared" si="42"/>
        <v>23.57647669912238</v>
      </c>
      <c r="H87" s="4">
        <f t="shared" si="15"/>
        <v>29.15280481192841</v>
      </c>
      <c r="I87" s="4">
        <f t="shared" si="43"/>
        <v>15.60058415630436</v>
      </c>
      <c r="J87" s="4">
        <f t="shared" si="44"/>
        <v>25.252172100492942</v>
      </c>
      <c r="K87" s="4">
        <f t="shared" si="45"/>
        <v>0</v>
      </c>
      <c r="L87" s="4">
        <f t="shared" si="16"/>
        <v>0.0015</v>
      </c>
      <c r="M87" s="4">
        <f t="shared" si="46"/>
        <v>101299.99999999999</v>
      </c>
      <c r="N87" s="4">
        <f t="shared" si="47"/>
        <v>2.156493727530274</v>
      </c>
      <c r="O87" s="57">
        <f t="shared" si="13"/>
        <v>163.65676230643362</v>
      </c>
      <c r="P87" s="4">
        <f t="shared" si="17"/>
        <v>0.941973883811718</v>
      </c>
      <c r="Q87" s="5">
        <f t="shared" si="18"/>
        <v>0</v>
      </c>
      <c r="R87" s="4">
        <f t="shared" si="19"/>
        <v>0</v>
      </c>
      <c r="S87" s="5">
        <f t="shared" si="20"/>
        <v>53514.94509574973</v>
      </c>
      <c r="T87" s="5">
        <f t="shared" si="21"/>
        <v>101299.99999999999</v>
      </c>
      <c r="U87" s="5">
        <f t="shared" si="22"/>
        <v>2.156493727530274</v>
      </c>
      <c r="V87" s="5">
        <f t="shared" si="23"/>
        <v>0</v>
      </c>
      <c r="W87" s="5">
        <f t="shared" si="24"/>
        <v>0</v>
      </c>
      <c r="X87" s="5">
        <f t="shared" si="25"/>
        <v>0</v>
      </c>
      <c r="Y87" s="5">
        <f t="shared" si="26"/>
        <v>0</v>
      </c>
      <c r="Z87" s="5">
        <f t="shared" si="27"/>
        <v>0</v>
      </c>
      <c r="AA87" s="4">
        <f t="shared" si="28"/>
        <v>1.6170000000000002</v>
      </c>
      <c r="AB87" s="5">
        <f t="shared" si="29"/>
        <v>1.2282627710362652</v>
      </c>
      <c r="AC87" s="4">
        <f t="shared" si="30"/>
        <v>0</v>
      </c>
      <c r="AD87" s="5">
        <f t="shared" si="31"/>
        <v>-0.7224553813604162</v>
      </c>
      <c r="AE87" s="5">
        <f t="shared" si="32"/>
        <v>-2.610321527329928</v>
      </c>
      <c r="AF87" s="4">
        <f t="shared" si="36"/>
        <v>0</v>
      </c>
      <c r="AG87" s="4">
        <f t="shared" si="33"/>
        <v>0</v>
      </c>
      <c r="AH87" s="4">
        <f t="shared" si="37"/>
        <v>0</v>
      </c>
      <c r="AI87" s="5">
        <f t="shared" si="38"/>
        <v>0</v>
      </c>
      <c r="AJ87" s="4">
        <f t="shared" si="39"/>
        <v>-0.08757034925580802</v>
      </c>
      <c r="AK87" s="4">
        <f t="shared" si="40"/>
        <v>-0.3164026093733246</v>
      </c>
      <c r="AL87" s="4">
        <f t="shared" si="34"/>
        <v>0.3429494276759392</v>
      </c>
      <c r="AM87" s="4">
        <f t="shared" si="35"/>
        <v>0.4715295339824476</v>
      </c>
    </row>
    <row r="88" spans="5:39" ht="12.75">
      <c r="E88" s="4">
        <f t="shared" si="14"/>
        <v>1.1000000000000005</v>
      </c>
      <c r="F88" s="4">
        <f t="shared" si="41"/>
        <v>17.059901034541152</v>
      </c>
      <c r="G88" s="4">
        <f t="shared" si="42"/>
        <v>23.260074089749057</v>
      </c>
      <c r="H88" s="4">
        <f t="shared" si="15"/>
        <v>28.845645598061306</v>
      </c>
      <c r="I88" s="4">
        <f t="shared" si="43"/>
        <v>15.9435335839803</v>
      </c>
      <c r="J88" s="4">
        <f t="shared" si="44"/>
        <v>25.72370163447539</v>
      </c>
      <c r="K88" s="4">
        <f t="shared" si="45"/>
        <v>0</v>
      </c>
      <c r="L88" s="4">
        <f t="shared" si="16"/>
        <v>0.0015</v>
      </c>
      <c r="M88" s="4">
        <f t="shared" si="46"/>
        <v>101299.99999999999</v>
      </c>
      <c r="N88" s="4">
        <f t="shared" si="47"/>
        <v>2.156493727530274</v>
      </c>
      <c r="O88" s="57">
        <f t="shared" si="13"/>
        <v>163.65676230643362</v>
      </c>
      <c r="P88" s="4">
        <f t="shared" si="17"/>
        <v>0.9379772283939906</v>
      </c>
      <c r="Q88" s="5">
        <f t="shared" si="18"/>
        <v>0</v>
      </c>
      <c r="R88" s="4">
        <f t="shared" si="19"/>
        <v>0</v>
      </c>
      <c r="S88" s="5">
        <f t="shared" si="20"/>
        <v>53514.94509574973</v>
      </c>
      <c r="T88" s="5">
        <f t="shared" si="21"/>
        <v>101299.99999999999</v>
      </c>
      <c r="U88" s="5">
        <f t="shared" si="22"/>
        <v>2.156493727530274</v>
      </c>
      <c r="V88" s="5">
        <f t="shared" si="23"/>
        <v>0</v>
      </c>
      <c r="W88" s="5">
        <f t="shared" si="24"/>
        <v>0</v>
      </c>
      <c r="X88" s="5">
        <f t="shared" si="25"/>
        <v>0</v>
      </c>
      <c r="Y88" s="5">
        <f t="shared" si="26"/>
        <v>0</v>
      </c>
      <c r="Z88" s="5">
        <f t="shared" si="27"/>
        <v>0</v>
      </c>
      <c r="AA88" s="4">
        <f t="shared" si="28"/>
        <v>1.6170000000000002</v>
      </c>
      <c r="AB88" s="5">
        <f t="shared" si="29"/>
        <v>1.2025167252988929</v>
      </c>
      <c r="AC88" s="4">
        <f t="shared" si="30"/>
        <v>0</v>
      </c>
      <c r="AD88" s="5">
        <f t="shared" si="31"/>
        <v>-0.7111928299971348</v>
      </c>
      <c r="AE88" s="5">
        <f t="shared" si="32"/>
        <v>-2.5866655264493215</v>
      </c>
      <c r="AF88" s="4">
        <f t="shared" si="36"/>
        <v>0</v>
      </c>
      <c r="AG88" s="4">
        <f t="shared" si="33"/>
        <v>0</v>
      </c>
      <c r="AH88" s="4">
        <f t="shared" si="37"/>
        <v>0</v>
      </c>
      <c r="AI88" s="5">
        <f t="shared" si="38"/>
        <v>0</v>
      </c>
      <c r="AJ88" s="4">
        <f t="shared" si="39"/>
        <v>-0.08620519151480423</v>
      </c>
      <c r="AK88" s="4">
        <f t="shared" si="40"/>
        <v>-0.3135352153271905</v>
      </c>
      <c r="AL88" s="4">
        <f t="shared" si="34"/>
        <v>0.34119802069082306</v>
      </c>
      <c r="AM88" s="4">
        <f t="shared" si="35"/>
        <v>0.46520148179498116</v>
      </c>
    </row>
    <row r="89" spans="5:39" ht="12.75">
      <c r="E89" s="4">
        <f t="shared" si="14"/>
        <v>1.1200000000000006</v>
      </c>
      <c r="F89" s="4">
        <f t="shared" si="41"/>
        <v>16.97369584302635</v>
      </c>
      <c r="G89" s="4">
        <f t="shared" si="42"/>
        <v>22.94653887442187</v>
      </c>
      <c r="H89" s="4">
        <f t="shared" si="15"/>
        <v>28.5420741518013</v>
      </c>
      <c r="I89" s="4">
        <f t="shared" si="43"/>
        <v>16.284731604671123</v>
      </c>
      <c r="J89" s="4">
        <f t="shared" si="44"/>
        <v>26.18890311627037</v>
      </c>
      <c r="K89" s="4">
        <f t="shared" si="45"/>
        <v>0</v>
      </c>
      <c r="L89" s="4">
        <f t="shared" si="16"/>
        <v>0.0015</v>
      </c>
      <c r="M89" s="4">
        <f t="shared" si="46"/>
        <v>101299.99999999999</v>
      </c>
      <c r="N89" s="4">
        <f t="shared" si="47"/>
        <v>2.156493727530274</v>
      </c>
      <c r="O89" s="57">
        <f t="shared" si="13"/>
        <v>163.65676230643362</v>
      </c>
      <c r="P89" s="4">
        <f t="shared" si="17"/>
        <v>0.9339159011987752</v>
      </c>
      <c r="Q89" s="5">
        <f t="shared" si="18"/>
        <v>0</v>
      </c>
      <c r="R89" s="4">
        <f t="shared" si="19"/>
        <v>0</v>
      </c>
      <c r="S89" s="5">
        <f t="shared" si="20"/>
        <v>53514.94509574973</v>
      </c>
      <c r="T89" s="5">
        <f t="shared" si="21"/>
        <v>101299.99999999999</v>
      </c>
      <c r="U89" s="5">
        <f t="shared" si="22"/>
        <v>2.156493727530274</v>
      </c>
      <c r="V89" s="5">
        <f t="shared" si="23"/>
        <v>0</v>
      </c>
      <c r="W89" s="5">
        <f t="shared" si="24"/>
        <v>0</v>
      </c>
      <c r="X89" s="5">
        <f t="shared" si="25"/>
        <v>0</v>
      </c>
      <c r="Y89" s="5">
        <f t="shared" si="26"/>
        <v>0</v>
      </c>
      <c r="Z89" s="5">
        <f t="shared" si="27"/>
        <v>0</v>
      </c>
      <c r="AA89" s="4">
        <f t="shared" si="28"/>
        <v>1.6170000000000002</v>
      </c>
      <c r="AB89" s="5">
        <f t="shared" si="29"/>
        <v>1.1773393480558092</v>
      </c>
      <c r="AC89" s="4">
        <f t="shared" si="30"/>
        <v>0</v>
      </c>
      <c r="AD89" s="5">
        <f t="shared" si="31"/>
        <v>-0.7001523397228319</v>
      </c>
      <c r="AE89" s="5">
        <f t="shared" si="32"/>
        <v>-2.5635276761199974</v>
      </c>
      <c r="AF89" s="4">
        <f t="shared" si="36"/>
        <v>0</v>
      </c>
      <c r="AG89" s="4">
        <f t="shared" si="33"/>
        <v>0</v>
      </c>
      <c r="AH89" s="4">
        <f t="shared" si="37"/>
        <v>0</v>
      </c>
      <c r="AI89" s="5">
        <f t="shared" si="38"/>
        <v>0</v>
      </c>
      <c r="AJ89" s="4">
        <f t="shared" si="39"/>
        <v>-0.08486695026943415</v>
      </c>
      <c r="AK89" s="4">
        <f t="shared" si="40"/>
        <v>-0.31073062740848456</v>
      </c>
      <c r="AL89" s="4">
        <f t="shared" si="34"/>
        <v>0.33947391686052697</v>
      </c>
      <c r="AM89" s="4">
        <f t="shared" si="35"/>
        <v>0.45893077748843736</v>
      </c>
    </row>
    <row r="90" spans="5:39" ht="12.75">
      <c r="E90" s="4">
        <f t="shared" si="14"/>
        <v>1.1400000000000006</v>
      </c>
      <c r="F90" s="4">
        <f t="shared" si="41"/>
        <v>16.888828892756916</v>
      </c>
      <c r="G90" s="4">
        <f t="shared" si="42"/>
        <v>22.635808247013383</v>
      </c>
      <c r="H90" s="4">
        <f t="shared" si="15"/>
        <v>28.242031732231656</v>
      </c>
      <c r="I90" s="4">
        <f t="shared" si="43"/>
        <v>16.62420552153165</v>
      </c>
      <c r="J90" s="4">
        <f t="shared" si="44"/>
        <v>26.647833893758808</v>
      </c>
      <c r="K90" s="4">
        <f t="shared" si="45"/>
        <v>0</v>
      </c>
      <c r="L90" s="4">
        <f t="shared" si="16"/>
        <v>0.0015</v>
      </c>
      <c r="M90" s="4">
        <f t="shared" si="46"/>
        <v>101299.99999999999</v>
      </c>
      <c r="N90" s="4">
        <f t="shared" si="47"/>
        <v>2.156493727530274</v>
      </c>
      <c r="O90" s="57">
        <f t="shared" si="13"/>
        <v>163.65676230643362</v>
      </c>
      <c r="P90" s="4">
        <f t="shared" si="17"/>
        <v>0.9297887321951442</v>
      </c>
      <c r="Q90" s="5">
        <f t="shared" si="18"/>
        <v>0</v>
      </c>
      <c r="R90" s="4">
        <f t="shared" si="19"/>
        <v>0</v>
      </c>
      <c r="S90" s="5">
        <f t="shared" si="20"/>
        <v>53514.94509574973</v>
      </c>
      <c r="T90" s="5">
        <f t="shared" si="21"/>
        <v>101299.99999999999</v>
      </c>
      <c r="U90" s="5">
        <f t="shared" si="22"/>
        <v>2.156493727530274</v>
      </c>
      <c r="V90" s="5">
        <f t="shared" si="23"/>
        <v>0</v>
      </c>
      <c r="W90" s="5">
        <f t="shared" si="24"/>
        <v>0</v>
      </c>
      <c r="X90" s="5">
        <f t="shared" si="25"/>
        <v>0</v>
      </c>
      <c r="Y90" s="5">
        <f t="shared" si="26"/>
        <v>0</v>
      </c>
      <c r="Z90" s="5">
        <f t="shared" si="27"/>
        <v>0</v>
      </c>
      <c r="AA90" s="4">
        <f t="shared" si="28"/>
        <v>1.6170000000000002</v>
      </c>
      <c r="AB90" s="5">
        <f t="shared" si="29"/>
        <v>1.1527163999653722</v>
      </c>
      <c r="AC90" s="4">
        <f t="shared" si="30"/>
        <v>0</v>
      </c>
      <c r="AD90" s="5">
        <f t="shared" si="31"/>
        <v>-0.6893282404562886</v>
      </c>
      <c r="AE90" s="5">
        <f t="shared" si="32"/>
        <v>-2.5408948401515</v>
      </c>
      <c r="AF90" s="4">
        <f t="shared" si="36"/>
        <v>0</v>
      </c>
      <c r="AG90" s="4">
        <f t="shared" si="33"/>
        <v>0</v>
      </c>
      <c r="AH90" s="4">
        <f t="shared" si="37"/>
        <v>0</v>
      </c>
      <c r="AI90" s="5">
        <f t="shared" si="38"/>
        <v>0</v>
      </c>
      <c r="AJ90" s="4">
        <f t="shared" si="39"/>
        <v>-0.08355493823712588</v>
      </c>
      <c r="AK90" s="4">
        <f t="shared" si="40"/>
        <v>-0.30798725335169697</v>
      </c>
      <c r="AL90" s="4">
        <f t="shared" si="34"/>
        <v>0.3377765778551383</v>
      </c>
      <c r="AM90" s="4">
        <f t="shared" si="35"/>
        <v>0.4527161649402677</v>
      </c>
    </row>
    <row r="91" spans="5:39" ht="12.75">
      <c r="E91" s="4">
        <f t="shared" si="14"/>
        <v>1.1600000000000006</v>
      </c>
      <c r="F91" s="4">
        <f t="shared" si="41"/>
        <v>16.80527395451979</v>
      </c>
      <c r="G91" s="4">
        <f t="shared" si="42"/>
        <v>22.327820993661685</v>
      </c>
      <c r="H91" s="4">
        <f t="shared" si="15"/>
        <v>27.945461581649724</v>
      </c>
      <c r="I91" s="4">
        <f t="shared" si="43"/>
        <v>16.961982099386788</v>
      </c>
      <c r="J91" s="4">
        <f t="shared" si="44"/>
        <v>27.100550058699074</v>
      </c>
      <c r="K91" s="4">
        <f t="shared" si="45"/>
        <v>0</v>
      </c>
      <c r="L91" s="4">
        <f t="shared" si="16"/>
        <v>0.0015</v>
      </c>
      <c r="M91" s="4">
        <f t="shared" si="46"/>
        <v>101299.99999999999</v>
      </c>
      <c r="N91" s="4">
        <f t="shared" si="47"/>
        <v>2.156493727530274</v>
      </c>
      <c r="O91" s="57">
        <f t="shared" si="13"/>
        <v>163.65676230643362</v>
      </c>
      <c r="P91" s="4">
        <f t="shared" si="17"/>
        <v>0.9255945271688435</v>
      </c>
      <c r="Q91" s="5">
        <f t="shared" si="18"/>
        <v>0</v>
      </c>
      <c r="R91" s="4">
        <f t="shared" si="19"/>
        <v>0</v>
      </c>
      <c r="S91" s="5">
        <f t="shared" si="20"/>
        <v>53514.94509574973</v>
      </c>
      <c r="T91" s="5">
        <f t="shared" si="21"/>
        <v>101299.99999999999</v>
      </c>
      <c r="U91" s="5">
        <f t="shared" si="22"/>
        <v>2.156493727530274</v>
      </c>
      <c r="V91" s="5">
        <f t="shared" si="23"/>
        <v>0</v>
      </c>
      <c r="W91" s="5">
        <f t="shared" si="24"/>
        <v>0</v>
      </c>
      <c r="X91" s="5">
        <f t="shared" si="25"/>
        <v>0</v>
      </c>
      <c r="Y91" s="5">
        <f t="shared" si="26"/>
        <v>0</v>
      </c>
      <c r="Z91" s="5">
        <f t="shared" si="27"/>
        <v>0</v>
      </c>
      <c r="AA91" s="4">
        <f t="shared" si="28"/>
        <v>1.6170000000000002</v>
      </c>
      <c r="AB91" s="5">
        <f t="shared" si="29"/>
        <v>1.1286341148502896</v>
      </c>
      <c r="AC91" s="4">
        <f t="shared" si="30"/>
        <v>0</v>
      </c>
      <c r="AD91" s="5">
        <f t="shared" si="31"/>
        <v>-0.6787150550030878</v>
      </c>
      <c r="AE91" s="5">
        <f t="shared" si="32"/>
        <v>-2.5187543120584746</v>
      </c>
      <c r="AF91" s="4">
        <f t="shared" si="36"/>
        <v>0</v>
      </c>
      <c r="AG91" s="4">
        <f t="shared" si="33"/>
        <v>0</v>
      </c>
      <c r="AH91" s="4">
        <f t="shared" si="37"/>
        <v>0</v>
      </c>
      <c r="AI91" s="5">
        <f t="shared" si="38"/>
        <v>0</v>
      </c>
      <c r="AJ91" s="4">
        <f t="shared" si="39"/>
        <v>-0.0822684915155258</v>
      </c>
      <c r="AK91" s="4">
        <f t="shared" si="40"/>
        <v>-0.3053035529767848</v>
      </c>
      <c r="AL91" s="4">
        <f t="shared" si="34"/>
        <v>0.33610547909039584</v>
      </c>
      <c r="AM91" s="4">
        <f t="shared" si="35"/>
        <v>0.4465564198732337</v>
      </c>
    </row>
    <row r="92" spans="5:39" ht="12.75">
      <c r="E92" s="4">
        <f t="shared" si="14"/>
        <v>1.1800000000000006</v>
      </c>
      <c r="F92" s="4">
        <f t="shared" si="41"/>
        <v>16.723005463004267</v>
      </c>
      <c r="G92" s="4">
        <f t="shared" si="42"/>
        <v>22.0225174406849</v>
      </c>
      <c r="H92" s="4">
        <f t="shared" si="15"/>
        <v>27.652308875407513</v>
      </c>
      <c r="I92" s="4">
        <f t="shared" si="43"/>
        <v>17.298087578477183</v>
      </c>
      <c r="J92" s="4">
        <f t="shared" si="44"/>
        <v>27.547106478572307</v>
      </c>
      <c r="K92" s="4">
        <f t="shared" si="45"/>
        <v>0</v>
      </c>
      <c r="L92" s="4">
        <f t="shared" si="16"/>
        <v>0.0015</v>
      </c>
      <c r="M92" s="4">
        <f t="shared" si="46"/>
        <v>101299.99999999999</v>
      </c>
      <c r="N92" s="4">
        <f t="shared" si="47"/>
        <v>2.156493727530274</v>
      </c>
      <c r="O92" s="57">
        <f t="shared" si="13"/>
        <v>163.65676230643362</v>
      </c>
      <c r="P92" s="4">
        <f t="shared" si="17"/>
        <v>0.9213320673660623</v>
      </c>
      <c r="Q92" s="5">
        <f t="shared" si="18"/>
        <v>0</v>
      </c>
      <c r="R92" s="4">
        <f t="shared" si="19"/>
        <v>0</v>
      </c>
      <c r="S92" s="5">
        <f t="shared" si="20"/>
        <v>53514.94509574973</v>
      </c>
      <c r="T92" s="5">
        <f t="shared" si="21"/>
        <v>101299.99999999999</v>
      </c>
      <c r="U92" s="5">
        <f t="shared" si="22"/>
        <v>2.156493727530274</v>
      </c>
      <c r="V92" s="5">
        <f t="shared" si="23"/>
        <v>0</v>
      </c>
      <c r="W92" s="5">
        <f t="shared" si="24"/>
        <v>0</v>
      </c>
      <c r="X92" s="5">
        <f t="shared" si="25"/>
        <v>0</v>
      </c>
      <c r="Y92" s="5">
        <f t="shared" si="26"/>
        <v>0</v>
      </c>
      <c r="Z92" s="5">
        <f t="shared" si="27"/>
        <v>0</v>
      </c>
      <c r="AA92" s="4">
        <f t="shared" si="28"/>
        <v>1.6170000000000002</v>
      </c>
      <c r="AB92" s="5">
        <f t="shared" si="29"/>
        <v>1.1050791813442882</v>
      </c>
      <c r="AC92" s="4">
        <f t="shared" si="30"/>
        <v>0</v>
      </c>
      <c r="AD92" s="5">
        <f t="shared" si="31"/>
        <v>-0.6683074917880784</v>
      </c>
      <c r="AE92" s="5">
        <f t="shared" si="32"/>
        <v>-2.4970937981036396</v>
      </c>
      <c r="AF92" s="4">
        <f t="shared" si="36"/>
        <v>0</v>
      </c>
      <c r="AG92" s="4">
        <f t="shared" si="33"/>
        <v>0</v>
      </c>
      <c r="AH92" s="4">
        <f t="shared" si="37"/>
        <v>0</v>
      </c>
      <c r="AI92" s="5">
        <f t="shared" si="38"/>
        <v>0</v>
      </c>
      <c r="AJ92" s="4">
        <f t="shared" si="39"/>
        <v>-0.08100696870158526</v>
      </c>
      <c r="AK92" s="4">
        <f t="shared" si="40"/>
        <v>-0.3026780361337745</v>
      </c>
      <c r="AL92" s="4">
        <f t="shared" si="34"/>
        <v>0.33446010926008535</v>
      </c>
      <c r="AM92" s="4">
        <f t="shared" si="35"/>
        <v>0.44045034881369804</v>
      </c>
    </row>
    <row r="93" spans="5:39" ht="12.75">
      <c r="E93" s="4">
        <f t="shared" si="14"/>
        <v>1.2000000000000006</v>
      </c>
      <c r="F93" s="4">
        <f t="shared" si="41"/>
        <v>16.64199849430268</v>
      </c>
      <c r="G93" s="4">
        <f t="shared" si="42"/>
        <v>21.719839404551127</v>
      </c>
      <c r="H93" s="4">
        <f t="shared" si="15"/>
        <v>27.362520674160567</v>
      </c>
      <c r="I93" s="4">
        <f t="shared" si="43"/>
        <v>17.63254768773727</v>
      </c>
      <c r="J93" s="4">
        <f t="shared" si="44"/>
        <v>27.987556827386005</v>
      </c>
      <c r="K93" s="4">
        <f t="shared" si="45"/>
        <v>0</v>
      </c>
      <c r="L93" s="4">
        <f t="shared" si="16"/>
        <v>0.0015</v>
      </c>
      <c r="M93" s="4">
        <f t="shared" si="46"/>
        <v>101299.99999999999</v>
      </c>
      <c r="N93" s="4">
        <f t="shared" si="47"/>
        <v>2.156493727530274</v>
      </c>
      <c r="O93" s="57">
        <f t="shared" si="13"/>
        <v>163.65676230643362</v>
      </c>
      <c r="P93" s="4">
        <f t="shared" si="17"/>
        <v>0.9170001091467673</v>
      </c>
      <c r="Q93" s="5">
        <f t="shared" si="18"/>
        <v>0</v>
      </c>
      <c r="R93" s="4">
        <f t="shared" si="19"/>
        <v>0</v>
      </c>
      <c r="S93" s="5">
        <f t="shared" si="20"/>
        <v>53514.94509574973</v>
      </c>
      <c r="T93" s="5">
        <f t="shared" si="21"/>
        <v>101299.99999999999</v>
      </c>
      <c r="U93" s="5">
        <f t="shared" si="22"/>
        <v>2.156493727530274</v>
      </c>
      <c r="V93" s="5">
        <f t="shared" si="23"/>
        <v>0</v>
      </c>
      <c r="W93" s="5">
        <f t="shared" si="24"/>
        <v>0</v>
      </c>
      <c r="X93" s="5">
        <f t="shared" si="25"/>
        <v>0</v>
      </c>
      <c r="Y93" s="5">
        <f t="shared" si="26"/>
        <v>0</v>
      </c>
      <c r="Z93" s="5">
        <f t="shared" si="27"/>
        <v>0</v>
      </c>
      <c r="AA93" s="4">
        <f t="shared" si="28"/>
        <v>1.6170000000000002</v>
      </c>
      <c r="AB93" s="5">
        <f t="shared" si="29"/>
        <v>1.0820387253698724</v>
      </c>
      <c r="AC93" s="4">
        <f t="shared" si="30"/>
        <v>0</v>
      </c>
      <c r="AD93" s="5">
        <f t="shared" si="31"/>
        <v>-0.6581004379244764</v>
      </c>
      <c r="AE93" s="5">
        <f t="shared" si="32"/>
        <v>-2.4759014010954177</v>
      </c>
      <c r="AF93" s="4">
        <f t="shared" si="36"/>
        <v>0</v>
      </c>
      <c r="AG93" s="4">
        <f t="shared" si="33"/>
        <v>0</v>
      </c>
      <c r="AH93" s="4">
        <f t="shared" si="37"/>
        <v>0</v>
      </c>
      <c r="AI93" s="5">
        <f t="shared" si="38"/>
        <v>0</v>
      </c>
      <c r="AJ93" s="4">
        <f t="shared" si="39"/>
        <v>-0.07976975005145168</v>
      </c>
      <c r="AK93" s="4">
        <f t="shared" si="40"/>
        <v>-0.3001092607388385</v>
      </c>
      <c r="AL93" s="4">
        <f t="shared" si="34"/>
        <v>0.3328399698860536</v>
      </c>
      <c r="AM93" s="4">
        <f t="shared" si="35"/>
        <v>0.43439678809102256</v>
      </c>
    </row>
    <row r="94" spans="5:39" ht="12.75">
      <c r="E94" s="4">
        <f t="shared" si="14"/>
        <v>1.2200000000000006</v>
      </c>
      <c r="F94" s="4">
        <f t="shared" si="41"/>
        <v>16.56222874425123</v>
      </c>
      <c r="G94" s="4">
        <f t="shared" si="42"/>
        <v>21.419730143812288</v>
      </c>
      <c r="H94" s="4">
        <f t="shared" si="15"/>
        <v>27.076045878426235</v>
      </c>
      <c r="I94" s="4">
        <f t="shared" si="43"/>
        <v>17.96538765762332</v>
      </c>
      <c r="J94" s="4">
        <f t="shared" si="44"/>
        <v>28.421953615477026</v>
      </c>
      <c r="K94" s="4">
        <f t="shared" si="45"/>
        <v>0</v>
      </c>
      <c r="L94" s="4">
        <f t="shared" si="16"/>
        <v>0.0015</v>
      </c>
      <c r="M94" s="4">
        <f t="shared" si="46"/>
        <v>101299.99999999999</v>
      </c>
      <c r="N94" s="4">
        <f t="shared" si="47"/>
        <v>2.156493727530274</v>
      </c>
      <c r="O94" s="57">
        <f t="shared" si="13"/>
        <v>163.65676230643362</v>
      </c>
      <c r="P94" s="4">
        <f t="shared" si="17"/>
        <v>0.9125973836492498</v>
      </c>
      <c r="Q94" s="5">
        <f t="shared" si="18"/>
        <v>0</v>
      </c>
      <c r="R94" s="4">
        <f t="shared" si="19"/>
        <v>0</v>
      </c>
      <c r="S94" s="5">
        <f t="shared" si="20"/>
        <v>53514.94509574973</v>
      </c>
      <c r="T94" s="5">
        <f t="shared" si="21"/>
        <v>101299.99999999999</v>
      </c>
      <c r="U94" s="5">
        <f t="shared" si="22"/>
        <v>2.156493727530274</v>
      </c>
      <c r="V94" s="5">
        <f t="shared" si="23"/>
        <v>0</v>
      </c>
      <c r="W94" s="5">
        <f t="shared" si="24"/>
        <v>0</v>
      </c>
      <c r="X94" s="5">
        <f t="shared" si="25"/>
        <v>0</v>
      </c>
      <c r="Y94" s="5">
        <f t="shared" si="26"/>
        <v>0</v>
      </c>
      <c r="Z94" s="5">
        <f t="shared" si="27"/>
        <v>0</v>
      </c>
      <c r="AA94" s="4">
        <f t="shared" si="28"/>
        <v>1.6170000000000002</v>
      </c>
      <c r="AB94" s="5">
        <f t="shared" si="29"/>
        <v>1.059500293404396</v>
      </c>
      <c r="AC94" s="4">
        <f t="shared" si="30"/>
        <v>0</v>
      </c>
      <c r="AD94" s="5">
        <f t="shared" si="31"/>
        <v>-0.648088952602441</v>
      </c>
      <c r="AE94" s="5">
        <f t="shared" si="32"/>
        <v>-2.4551656049007695</v>
      </c>
      <c r="AF94" s="4">
        <f t="shared" si="36"/>
        <v>0</v>
      </c>
      <c r="AG94" s="4">
        <f t="shared" si="33"/>
        <v>0</v>
      </c>
      <c r="AH94" s="4">
        <f t="shared" si="37"/>
        <v>0</v>
      </c>
      <c r="AI94" s="5">
        <f t="shared" si="38"/>
        <v>0</v>
      </c>
      <c r="AJ94" s="4">
        <f t="shared" si="39"/>
        <v>-0.07855623667908376</v>
      </c>
      <c r="AK94" s="4">
        <f t="shared" si="40"/>
        <v>-0.297595830897063</v>
      </c>
      <c r="AL94" s="4">
        <f t="shared" si="34"/>
        <v>0.33124457488502457</v>
      </c>
      <c r="AM94" s="4">
        <f t="shared" si="35"/>
        <v>0.42839460287624576</v>
      </c>
    </row>
    <row r="95" spans="5:39" ht="12.75">
      <c r="E95" s="4">
        <f t="shared" si="14"/>
        <v>1.2400000000000007</v>
      </c>
      <c r="F95" s="4">
        <f t="shared" si="41"/>
        <v>16.483672507572145</v>
      </c>
      <c r="G95" s="4">
        <f t="shared" si="42"/>
        <v>21.122134312915225</v>
      </c>
      <c r="H95" s="4">
        <f t="shared" si="15"/>
        <v>26.792835185357305</v>
      </c>
      <c r="I95" s="4">
        <f t="shared" si="43"/>
        <v>18.296632232508344</v>
      </c>
      <c r="J95" s="4">
        <f t="shared" si="44"/>
        <v>28.850348218353272</v>
      </c>
      <c r="K95" s="4">
        <f t="shared" si="45"/>
        <v>0</v>
      </c>
      <c r="L95" s="4">
        <f t="shared" si="16"/>
        <v>0.0015</v>
      </c>
      <c r="M95" s="4">
        <f t="shared" si="46"/>
        <v>101299.99999999999</v>
      </c>
      <c r="N95" s="4">
        <f t="shared" si="47"/>
        <v>2.156493727530274</v>
      </c>
      <c r="O95" s="57">
        <f t="shared" si="13"/>
        <v>163.65676230643362</v>
      </c>
      <c r="P95" s="4">
        <f t="shared" si="17"/>
        <v>0.9081225964676762</v>
      </c>
      <c r="Q95" s="5">
        <f t="shared" si="18"/>
        <v>0</v>
      </c>
      <c r="R95" s="4">
        <f t="shared" si="19"/>
        <v>0</v>
      </c>
      <c r="S95" s="5">
        <f t="shared" si="20"/>
        <v>53514.94509574973</v>
      </c>
      <c r="T95" s="5">
        <f t="shared" si="21"/>
        <v>101299.99999999999</v>
      </c>
      <c r="U95" s="5">
        <f t="shared" si="22"/>
        <v>2.156493727530274</v>
      </c>
      <c r="V95" s="5">
        <f t="shared" si="23"/>
        <v>0</v>
      </c>
      <c r="W95" s="5">
        <f t="shared" si="24"/>
        <v>0</v>
      </c>
      <c r="X95" s="5">
        <f t="shared" si="25"/>
        <v>0</v>
      </c>
      <c r="Y95" s="5">
        <f t="shared" si="26"/>
        <v>0</v>
      </c>
      <c r="Z95" s="5">
        <f t="shared" si="27"/>
        <v>0</v>
      </c>
      <c r="AA95" s="4">
        <f t="shared" si="28"/>
        <v>1.6170000000000002</v>
      </c>
      <c r="AB95" s="5">
        <f t="shared" si="29"/>
        <v>1.0374518364941248</v>
      </c>
      <c r="AC95" s="4">
        <f t="shared" si="30"/>
        <v>0</v>
      </c>
      <c r="AD95" s="5">
        <f t="shared" si="31"/>
        <v>-0.638268260780942</v>
      </c>
      <c r="AE95" s="5">
        <f t="shared" si="32"/>
        <v>-2.4348752596360304</v>
      </c>
      <c r="AF95" s="4">
        <f t="shared" si="36"/>
        <v>0</v>
      </c>
      <c r="AG95" s="4">
        <f t="shared" si="33"/>
        <v>0</v>
      </c>
      <c r="AH95" s="4">
        <f t="shared" si="37"/>
        <v>0</v>
      </c>
      <c r="AI95" s="5">
        <f t="shared" si="38"/>
        <v>0</v>
      </c>
      <c r="AJ95" s="4">
        <f t="shared" si="39"/>
        <v>-0.07736584979162933</v>
      </c>
      <c r="AK95" s="4">
        <f t="shared" si="40"/>
        <v>-0.29513639510739764</v>
      </c>
      <c r="AL95" s="4">
        <f t="shared" si="34"/>
        <v>0.3296734501514429</v>
      </c>
      <c r="AM95" s="4">
        <f t="shared" si="35"/>
        <v>0.4224426862583045</v>
      </c>
    </row>
    <row r="96" spans="5:39" ht="12.75">
      <c r="E96" s="4">
        <f t="shared" si="14"/>
        <v>1.2600000000000007</v>
      </c>
      <c r="F96" s="4">
        <f t="shared" si="41"/>
        <v>16.406306657780515</v>
      </c>
      <c r="G96" s="4">
        <f t="shared" si="42"/>
        <v>20.826997917807827</v>
      </c>
      <c r="H96" s="4">
        <f t="shared" si="15"/>
        <v>26.512841047641516</v>
      </c>
      <c r="I96" s="4">
        <f t="shared" si="43"/>
        <v>18.626305682659787</v>
      </c>
      <c r="J96" s="4">
        <f t="shared" si="44"/>
        <v>29.272790904611576</v>
      </c>
      <c r="K96" s="4">
        <f t="shared" si="45"/>
        <v>0</v>
      </c>
      <c r="L96" s="4">
        <f t="shared" si="16"/>
        <v>0.0015</v>
      </c>
      <c r="M96" s="4">
        <f t="shared" si="46"/>
        <v>101299.99999999999</v>
      </c>
      <c r="N96" s="4">
        <f t="shared" si="47"/>
        <v>2.156493727530274</v>
      </c>
      <c r="O96" s="57">
        <f t="shared" si="13"/>
        <v>163.65676230643362</v>
      </c>
      <c r="P96" s="4">
        <f t="shared" si="17"/>
        <v>0.9035744273445763</v>
      </c>
      <c r="Q96" s="5">
        <f t="shared" si="18"/>
        <v>0</v>
      </c>
      <c r="R96" s="4">
        <f t="shared" si="19"/>
        <v>0</v>
      </c>
      <c r="S96" s="5">
        <f t="shared" si="20"/>
        <v>53514.94509574973</v>
      </c>
      <c r="T96" s="5">
        <f t="shared" si="21"/>
        <v>101299.99999999999</v>
      </c>
      <c r="U96" s="5">
        <f t="shared" si="22"/>
        <v>2.156493727530274</v>
      </c>
      <c r="V96" s="5">
        <f t="shared" si="23"/>
        <v>0</v>
      </c>
      <c r="W96" s="5">
        <f t="shared" si="24"/>
        <v>0</v>
      </c>
      <c r="X96" s="5">
        <f t="shared" si="25"/>
        <v>0</v>
      </c>
      <c r="Y96" s="5">
        <f t="shared" si="26"/>
        <v>0</v>
      </c>
      <c r="Z96" s="5">
        <f t="shared" si="27"/>
        <v>0</v>
      </c>
      <c r="AA96" s="4">
        <f t="shared" si="28"/>
        <v>1.6170000000000002</v>
      </c>
      <c r="AB96" s="5">
        <f t="shared" si="29"/>
        <v>1.0158816949782719</v>
      </c>
      <c r="AC96" s="4">
        <f t="shared" si="30"/>
        <v>0</v>
      </c>
      <c r="AD96" s="5">
        <f t="shared" si="31"/>
        <v>-0.6286337471676579</v>
      </c>
      <c r="AE96" s="5">
        <f t="shared" si="32"/>
        <v>-2.41501956750062</v>
      </c>
      <c r="AF96" s="4">
        <f t="shared" si="36"/>
        <v>0</v>
      </c>
      <c r="AG96" s="4">
        <f t="shared" si="33"/>
        <v>0</v>
      </c>
      <c r="AH96" s="4">
        <f t="shared" si="37"/>
        <v>0</v>
      </c>
      <c r="AI96" s="5">
        <f t="shared" si="38"/>
        <v>0</v>
      </c>
      <c r="AJ96" s="4">
        <f t="shared" si="39"/>
        <v>-0.0761980299597161</v>
      </c>
      <c r="AK96" s="4">
        <f t="shared" si="40"/>
        <v>-0.2927296445455297</v>
      </c>
      <c r="AL96" s="4">
        <f t="shared" si="34"/>
        <v>0.3281261331556103</v>
      </c>
      <c r="AM96" s="4">
        <f t="shared" si="35"/>
        <v>0.41653995835615654</v>
      </c>
    </row>
    <row r="97" spans="5:39" ht="12.75">
      <c r="E97" s="4">
        <f t="shared" si="14"/>
        <v>1.2800000000000007</v>
      </c>
      <c r="F97" s="4">
        <f t="shared" si="41"/>
        <v>16.3301086278208</v>
      </c>
      <c r="G97" s="4">
        <f t="shared" si="42"/>
        <v>20.534268273262295</v>
      </c>
      <c r="H97" s="4">
        <f t="shared" si="15"/>
        <v>26.236017634441662</v>
      </c>
      <c r="I97" s="4">
        <f t="shared" si="43"/>
        <v>18.954431815815397</v>
      </c>
      <c r="J97" s="4">
        <f t="shared" si="44"/>
        <v>29.689330862967733</v>
      </c>
      <c r="K97" s="4">
        <f t="shared" si="45"/>
        <v>0</v>
      </c>
      <c r="L97" s="4">
        <f t="shared" si="16"/>
        <v>0.0015</v>
      </c>
      <c r="M97" s="4">
        <f t="shared" si="46"/>
        <v>101299.99999999999</v>
      </c>
      <c r="N97" s="4">
        <f t="shared" si="47"/>
        <v>2.156493727530274</v>
      </c>
      <c r="O97" s="57">
        <f t="shared" si="13"/>
        <v>163.65676230643362</v>
      </c>
      <c r="P97" s="4">
        <f t="shared" si="17"/>
        <v>0.8989515298803661</v>
      </c>
      <c r="Q97" s="5">
        <f t="shared" si="18"/>
        <v>0</v>
      </c>
      <c r="R97" s="4">
        <f t="shared" si="19"/>
        <v>0</v>
      </c>
      <c r="S97" s="5">
        <f t="shared" si="20"/>
        <v>53514.94509574973</v>
      </c>
      <c r="T97" s="5">
        <f t="shared" si="21"/>
        <v>101299.99999999999</v>
      </c>
      <c r="U97" s="5">
        <f t="shared" si="22"/>
        <v>2.156493727530274</v>
      </c>
      <c r="V97" s="5">
        <f t="shared" si="23"/>
        <v>0</v>
      </c>
      <c r="W97" s="5">
        <f t="shared" si="24"/>
        <v>0</v>
      </c>
      <c r="X97" s="5">
        <f t="shared" si="25"/>
        <v>0</v>
      </c>
      <c r="Y97" s="5">
        <f t="shared" si="26"/>
        <v>0</v>
      </c>
      <c r="Z97" s="5">
        <f t="shared" si="27"/>
        <v>0</v>
      </c>
      <c r="AA97" s="4">
        <f t="shared" si="28"/>
        <v>1.6170000000000002</v>
      </c>
      <c r="AB97" s="5">
        <f t="shared" si="29"/>
        <v>0.9947785838871467</v>
      </c>
      <c r="AC97" s="4">
        <f t="shared" si="30"/>
        <v>0</v>
      </c>
      <c r="AD97" s="5">
        <f t="shared" si="31"/>
        <v>-0.6191809504724998</v>
      </c>
      <c r="AE97" s="5">
        <f t="shared" si="32"/>
        <v>-2.395588069220489</v>
      </c>
      <c r="AF97" s="4">
        <f aca="true" t="shared" si="48" ref="AF97:AF128">-$E$7*$E$13*Q97*$E$18</f>
        <v>0</v>
      </c>
      <c r="AG97" s="4">
        <f t="shared" si="33"/>
        <v>0</v>
      </c>
      <c r="AH97" s="4">
        <f aca="true" t="shared" si="49" ref="AH97:AH128">IF(K97&gt;0,N97*(-AG97/L97),-U97*$E$13*V97*$E$18/L97)</f>
        <v>0</v>
      </c>
      <c r="AI97" s="5">
        <f aca="true" t="shared" si="50" ref="AI97:AI128">$E$10*M97*AH97/N97</f>
        <v>0</v>
      </c>
      <c r="AJ97" s="4">
        <f aca="true" t="shared" si="51" ref="AJ97:AJ128">(AD97/($E$14+K97))*$E$18</f>
        <v>-0.07505223642090907</v>
      </c>
      <c r="AK97" s="4">
        <f aca="true" t="shared" si="52" ref="AK97:AK128">(AE97/($E$14+K97))*$E$18</f>
        <v>-0.29037431142066533</v>
      </c>
      <c r="AL97" s="4">
        <f t="shared" si="34"/>
        <v>0.326602172556416</v>
      </c>
      <c r="AM97" s="4">
        <f t="shared" si="35"/>
        <v>0.4106853654652459</v>
      </c>
    </row>
    <row r="98" spans="5:39" ht="12.75">
      <c r="E98" s="4">
        <f t="shared" si="14"/>
        <v>1.3000000000000007</v>
      </c>
      <c r="F98" s="4">
        <f aca="true" t="shared" si="53" ref="F98:F129">F97+AJ97</f>
        <v>16.25505639139989</v>
      </c>
      <c r="G98" s="4">
        <f aca="true" t="shared" si="54" ref="G98:G129">G97+AK97</f>
        <v>20.24389396184163</v>
      </c>
      <c r="H98" s="4">
        <f t="shared" si="15"/>
        <v>25.962320794294918</v>
      </c>
      <c r="I98" s="4">
        <f aca="true" t="shared" si="55" ref="I98:I129">I97+AL97</f>
        <v>19.281033988371814</v>
      </c>
      <c r="J98" s="4">
        <f aca="true" t="shared" si="56" ref="J98:J129">J97+AM97</f>
        <v>30.100016228432978</v>
      </c>
      <c r="K98" s="4">
        <f aca="true" t="shared" si="57" ref="K98:K129">IF(K97+AF97&lt;=0,0,K97+AF97)</f>
        <v>0</v>
      </c>
      <c r="L98" s="4">
        <f t="shared" si="16"/>
        <v>0.0015</v>
      </c>
      <c r="M98" s="4">
        <f aca="true" t="shared" si="58" ref="M98:M129">IF((M97+AI97)&lt;=$E$6,$E$6,M97+AI97)</f>
        <v>101299.99999999999</v>
      </c>
      <c r="N98" s="4">
        <f aca="true" t="shared" si="59" ref="N98:N129">N97+AH97</f>
        <v>2.156493727530274</v>
      </c>
      <c r="O98" s="57">
        <f aca="true" t="shared" si="60" ref="O98:O161">M98/(N98*$E$9)</f>
        <v>163.65676230643362</v>
      </c>
      <c r="P98" s="4">
        <f t="shared" si="17"/>
        <v>0.8942525312621656</v>
      </c>
      <c r="Q98" s="5">
        <f t="shared" si="18"/>
        <v>0</v>
      </c>
      <c r="R98" s="4">
        <f t="shared" si="19"/>
        <v>0</v>
      </c>
      <c r="S98" s="5">
        <f t="shared" si="20"/>
        <v>53514.94509574973</v>
      </c>
      <c r="T98" s="5">
        <f t="shared" si="21"/>
        <v>101299.99999999999</v>
      </c>
      <c r="U98" s="5">
        <f t="shared" si="22"/>
        <v>2.156493727530274</v>
      </c>
      <c r="V98" s="5">
        <f t="shared" si="23"/>
        <v>0</v>
      </c>
      <c r="W98" s="5">
        <f t="shared" si="24"/>
        <v>0</v>
      </c>
      <c r="X98" s="5">
        <f t="shared" si="25"/>
        <v>0</v>
      </c>
      <c r="Y98" s="5">
        <f t="shared" si="26"/>
        <v>0</v>
      </c>
      <c r="Z98" s="5">
        <f t="shared" si="27"/>
        <v>0</v>
      </c>
      <c r="AA98" s="4">
        <f t="shared" si="28"/>
        <v>1.6170000000000002</v>
      </c>
      <c r="AB98" s="5">
        <f t="shared" si="29"/>
        <v>0.9741315789805698</v>
      </c>
      <c r="AC98" s="4">
        <f t="shared" si="30"/>
        <v>0</v>
      </c>
      <c r="AD98" s="5">
        <f t="shared" si="31"/>
        <v>-0.60990555792116</v>
      </c>
      <c r="AE98" s="5">
        <f t="shared" si="32"/>
        <v>-2.376570631069986</v>
      </c>
      <c r="AF98" s="4">
        <f t="shared" si="48"/>
        <v>0</v>
      </c>
      <c r="AG98" s="4">
        <f t="shared" si="33"/>
        <v>0</v>
      </c>
      <c r="AH98" s="4">
        <f t="shared" si="49"/>
        <v>0</v>
      </c>
      <c r="AI98" s="5">
        <f t="shared" si="50"/>
        <v>0</v>
      </c>
      <c r="AJ98" s="4">
        <f t="shared" si="51"/>
        <v>-0.07392794641468606</v>
      </c>
      <c r="AK98" s="4">
        <f t="shared" si="52"/>
        <v>-0.28806916740242255</v>
      </c>
      <c r="AL98" s="4">
        <f t="shared" si="34"/>
        <v>0.3251011278279978</v>
      </c>
      <c r="AM98" s="4">
        <f t="shared" si="35"/>
        <v>0.4048778792368326</v>
      </c>
    </row>
    <row r="99" spans="5:39" ht="12.75">
      <c r="E99" s="4">
        <f t="shared" si="14"/>
        <v>1.3200000000000007</v>
      </c>
      <c r="F99" s="4">
        <f t="shared" si="53"/>
        <v>16.181128444985205</v>
      </c>
      <c r="G99" s="4">
        <f t="shared" si="54"/>
        <v>19.955824794439206</v>
      </c>
      <c r="H99" s="4">
        <f t="shared" si="15"/>
        <v>25.691708019893575</v>
      </c>
      <c r="I99" s="4">
        <f t="shared" si="55"/>
        <v>19.606135116199813</v>
      </c>
      <c r="J99" s="4">
        <f t="shared" si="56"/>
        <v>30.50489410766981</v>
      </c>
      <c r="K99" s="4">
        <f t="shared" si="57"/>
        <v>0</v>
      </c>
      <c r="L99" s="4">
        <f t="shared" si="16"/>
        <v>0.0015</v>
      </c>
      <c r="M99" s="4">
        <f t="shared" si="58"/>
        <v>101299.99999999999</v>
      </c>
      <c r="N99" s="4">
        <f t="shared" si="59"/>
        <v>2.156493727530274</v>
      </c>
      <c r="O99" s="57">
        <f t="shared" si="60"/>
        <v>163.65676230643362</v>
      </c>
      <c r="P99" s="4">
        <f t="shared" si="17"/>
        <v>0.8894760320143532</v>
      </c>
      <c r="Q99" s="5">
        <f t="shared" si="18"/>
        <v>0</v>
      </c>
      <c r="R99" s="4">
        <f t="shared" si="19"/>
        <v>0</v>
      </c>
      <c r="S99" s="5">
        <f t="shared" si="20"/>
        <v>53514.94509574973</v>
      </c>
      <c r="T99" s="5">
        <f t="shared" si="21"/>
        <v>101299.99999999999</v>
      </c>
      <c r="U99" s="5">
        <f t="shared" si="22"/>
        <v>2.156493727530274</v>
      </c>
      <c r="V99" s="5">
        <f t="shared" si="23"/>
        <v>0</v>
      </c>
      <c r="W99" s="5">
        <f t="shared" si="24"/>
        <v>0</v>
      </c>
      <c r="X99" s="5">
        <f t="shared" si="25"/>
        <v>0</v>
      </c>
      <c r="Y99" s="5">
        <f t="shared" si="26"/>
        <v>0</v>
      </c>
      <c r="Z99" s="5">
        <f t="shared" si="27"/>
        <v>0</v>
      </c>
      <c r="AA99" s="4">
        <f t="shared" si="28"/>
        <v>1.6170000000000002</v>
      </c>
      <c r="AB99" s="5">
        <f t="shared" si="29"/>
        <v>0.95393010339461</v>
      </c>
      <c r="AC99" s="4">
        <f t="shared" si="30"/>
        <v>0</v>
      </c>
      <c r="AD99" s="5">
        <f t="shared" si="31"/>
        <v>-0.6008034000158369</v>
      </c>
      <c r="AE99" s="5">
        <f t="shared" si="32"/>
        <v>-2.357957432442554</v>
      </c>
      <c r="AF99" s="4">
        <f t="shared" si="48"/>
        <v>0</v>
      </c>
      <c r="AG99" s="4">
        <f t="shared" si="33"/>
        <v>0</v>
      </c>
      <c r="AH99" s="4">
        <f t="shared" si="49"/>
        <v>0</v>
      </c>
      <c r="AI99" s="5">
        <f t="shared" si="50"/>
        <v>0</v>
      </c>
      <c r="AJ99" s="4">
        <f t="shared" si="51"/>
        <v>-0.07282465454737416</v>
      </c>
      <c r="AK99" s="4">
        <f t="shared" si="52"/>
        <v>-0.28581302211424897</v>
      </c>
      <c r="AL99" s="4">
        <f t="shared" si="34"/>
        <v>0.3236225688997041</v>
      </c>
      <c r="AM99" s="4">
        <f t="shared" si="35"/>
        <v>0.3991164958887841</v>
      </c>
    </row>
    <row r="100" spans="5:39" ht="12.75">
      <c r="E100" s="4">
        <f aca="true" t="shared" si="61" ref="E100:E163">E99+$E$18</f>
        <v>1.3400000000000007</v>
      </c>
      <c r="F100" s="4">
        <f t="shared" si="53"/>
        <v>16.10830379043783</v>
      </c>
      <c r="G100" s="4">
        <f t="shared" si="54"/>
        <v>19.67001177232496</v>
      </c>
      <c r="H100" s="4">
        <f aca="true" t="shared" si="62" ref="H100:H163">SQRT(F100^2+G100^2)</f>
        <v>25.4241384146727</v>
      </c>
      <c r="I100" s="4">
        <f t="shared" si="55"/>
        <v>19.929757685099517</v>
      </c>
      <c r="J100" s="4">
        <f t="shared" si="56"/>
        <v>30.904010603558593</v>
      </c>
      <c r="K100" s="4">
        <f t="shared" si="57"/>
        <v>0</v>
      </c>
      <c r="L100" s="4">
        <f aca="true" t="shared" si="63" ref="L100:L163">$E$15-K100/$E$7</f>
        <v>0.0015</v>
      </c>
      <c r="M100" s="4">
        <f t="shared" si="58"/>
        <v>101299.99999999999</v>
      </c>
      <c r="N100" s="4">
        <f t="shared" si="59"/>
        <v>2.156493727530274</v>
      </c>
      <c r="O100" s="57">
        <f t="shared" si="60"/>
        <v>163.65676230643362</v>
      </c>
      <c r="P100" s="4">
        <f aca="true" t="shared" si="64" ref="P100:P163">ATAN(G100/F100)</f>
        <v>0.8846206057734863</v>
      </c>
      <c r="Q100" s="5">
        <f aca="true" t="shared" si="65" ref="Q100:Q163">IF(K100&lt;=0,0,SQRT(2*(M100-$E$6)/$E$7))</f>
        <v>0</v>
      </c>
      <c r="R100" s="4">
        <f aca="true" t="shared" si="66" ref="R100:R163">IF(K100&lt;=0,0,$E$7*$E$13*Q100^2)</f>
        <v>0</v>
      </c>
      <c r="S100" s="5">
        <f aca="true" t="shared" si="67" ref="S100:S163">IF(K100&gt;0,"",M100*$E$12)</f>
        <v>53514.94509574973</v>
      </c>
      <c r="T100" s="5">
        <f aca="true" t="shared" si="68" ref="T100:T163">IF(K100&gt;0,"",IF(S100&gt;$E$6,S100,$E$6))</f>
        <v>101299.99999999999</v>
      </c>
      <c r="U100" s="5">
        <f aca="true" t="shared" si="69" ref="U100:U163">IF(K100&gt;0,"",N100*(T100/M100)^(1/$E$10))</f>
        <v>2.156493727530274</v>
      </c>
      <c r="V100" s="5">
        <f aca="true" t="shared" si="70" ref="V100:V163">IF(K100&gt;0,"",SQRT(2*$E$10/($E$10-1)*M100/N100*(1-(T100/M100)^(($E$10-1)/$E$10))))</f>
        <v>0</v>
      </c>
      <c r="W100" s="5">
        <f aca="true" t="shared" si="71" ref="W100:W163">IF(K100&gt;0,"",U100*$E$13*V100^2)</f>
        <v>0</v>
      </c>
      <c r="X100" s="5">
        <f aca="true" t="shared" si="72" ref="X100:X163">IF(K100&gt;0,"",IF(T100&gt;$E$6,$E$13*(T100-$E$6),0))</f>
        <v>0</v>
      </c>
      <c r="Y100" s="5">
        <f aca="true" t="shared" si="73" ref="Y100:Y163">IF(K100&gt;0,"",W100+X100)</f>
        <v>0</v>
      </c>
      <c r="Z100" s="5">
        <f aca="true" t="shared" si="74" ref="Z100:Z163">IF(K100&gt;0,R100,Y100)</f>
        <v>0</v>
      </c>
      <c r="AA100" s="4">
        <f aca="true" t="shared" si="75" ref="AA100:AA163">($E$14+K100)*9.8</f>
        <v>1.6170000000000002</v>
      </c>
      <c r="AB100" s="5">
        <f aca="true" t="shared" si="76" ref="AB100:AB163">$E$11*$E$8/2*H100^2*$E$16</f>
        <v>0.9341639148664674</v>
      </c>
      <c r="AC100" s="4">
        <f aca="true" t="shared" si="77" ref="AC100:AC163">IF(SQRT(I100^2+J100^2)&gt;$E$17,0,AA100*COS(P100))</f>
        <v>0</v>
      </c>
      <c r="AD100" s="5">
        <f aca="true" t="shared" si="78" ref="AD100:AD163">(Z100-AB100)*COS(P100)-AC100*SIN(P100)</f>
        <v>-0.5918704455309849</v>
      </c>
      <c r="AE100" s="5">
        <f aca="true" t="shared" si="79" ref="AE100:AE163">(Z100-AB100)*SIN(P100)+AC100*COS(P100)-AA100</f>
        <v>-2.339738953942292</v>
      </c>
      <c r="AF100" s="4">
        <f t="shared" si="48"/>
        <v>0</v>
      </c>
      <c r="AG100" s="4">
        <f aca="true" t="shared" si="80" ref="AG100:AG163">-AF100/$E$7</f>
        <v>0</v>
      </c>
      <c r="AH100" s="4">
        <f t="shared" si="49"/>
        <v>0</v>
      </c>
      <c r="AI100" s="5">
        <f t="shared" si="50"/>
        <v>0</v>
      </c>
      <c r="AJ100" s="4">
        <f t="shared" si="51"/>
        <v>-0.07174187218557393</v>
      </c>
      <c r="AK100" s="4">
        <f t="shared" si="52"/>
        <v>-0.28360472168997475</v>
      </c>
      <c r="AL100" s="4">
        <f aca="true" t="shared" si="81" ref="AL100:AL163">F100*$E$18</f>
        <v>0.3221660758087566</v>
      </c>
      <c r="AM100" s="4">
        <f aca="true" t="shared" si="82" ref="AM100:AM163">G100*$E$18</f>
        <v>0.39340023544649916</v>
      </c>
    </row>
    <row r="101" spans="5:39" ht="12.75">
      <c r="E101" s="4">
        <f t="shared" si="61"/>
        <v>1.3600000000000008</v>
      </c>
      <c r="F101" s="4">
        <f t="shared" si="53"/>
        <v>16.036561918252257</v>
      </c>
      <c r="G101" s="4">
        <f t="shared" si="54"/>
        <v>19.386407050634983</v>
      </c>
      <c r="H101" s="4">
        <f t="shared" si="62"/>
        <v>25.159572661133343</v>
      </c>
      <c r="I101" s="4">
        <f t="shared" si="55"/>
        <v>20.251923760908273</v>
      </c>
      <c r="J101" s="4">
        <f t="shared" si="56"/>
        <v>31.297410839005092</v>
      </c>
      <c r="K101" s="4">
        <f t="shared" si="57"/>
        <v>0</v>
      </c>
      <c r="L101" s="4">
        <f t="shared" si="63"/>
        <v>0.0015</v>
      </c>
      <c r="M101" s="4">
        <f t="shared" si="58"/>
        <v>101299.99999999999</v>
      </c>
      <c r="N101" s="4">
        <f t="shared" si="59"/>
        <v>2.156493727530274</v>
      </c>
      <c r="O101" s="57">
        <f t="shared" si="60"/>
        <v>163.65676230643362</v>
      </c>
      <c r="P101" s="4">
        <f t="shared" si="64"/>
        <v>0.8796847990904189</v>
      </c>
      <c r="Q101" s="5">
        <f t="shared" si="65"/>
        <v>0</v>
      </c>
      <c r="R101" s="4">
        <f t="shared" si="66"/>
        <v>0</v>
      </c>
      <c r="S101" s="5">
        <f t="shared" si="67"/>
        <v>53514.94509574973</v>
      </c>
      <c r="T101" s="5">
        <f t="shared" si="68"/>
        <v>101299.99999999999</v>
      </c>
      <c r="U101" s="5">
        <f t="shared" si="69"/>
        <v>2.156493727530274</v>
      </c>
      <c r="V101" s="5">
        <f t="shared" si="70"/>
        <v>0</v>
      </c>
      <c r="W101" s="5">
        <f t="shared" si="71"/>
        <v>0</v>
      </c>
      <c r="X101" s="5">
        <f t="shared" si="72"/>
        <v>0</v>
      </c>
      <c r="Y101" s="5">
        <f t="shared" si="73"/>
        <v>0</v>
      </c>
      <c r="Z101" s="5">
        <f t="shared" si="74"/>
        <v>0</v>
      </c>
      <c r="AA101" s="4">
        <f t="shared" si="75"/>
        <v>1.6170000000000002</v>
      </c>
      <c r="AB101" s="5">
        <f t="shared" si="76"/>
        <v>0.9148230935089986</v>
      </c>
      <c r="AC101" s="4">
        <f t="shared" si="77"/>
        <v>0</v>
      </c>
      <c r="AD101" s="5">
        <f t="shared" si="78"/>
        <v>-0.5831027967326086</v>
      </c>
      <c r="AE101" s="5">
        <f t="shared" si="79"/>
        <v>-2.321905965969919</v>
      </c>
      <c r="AF101" s="4">
        <f t="shared" si="48"/>
        <v>0</v>
      </c>
      <c r="AG101" s="4">
        <f t="shared" si="80"/>
        <v>0</v>
      </c>
      <c r="AH101" s="4">
        <f t="shared" si="49"/>
        <v>0</v>
      </c>
      <c r="AI101" s="5">
        <f t="shared" si="50"/>
        <v>0</v>
      </c>
      <c r="AJ101" s="4">
        <f t="shared" si="51"/>
        <v>-0.07067912687667982</v>
      </c>
      <c r="AK101" s="4">
        <f t="shared" si="52"/>
        <v>-0.2814431473902932</v>
      </c>
      <c r="AL101" s="4">
        <f t="shared" si="81"/>
        <v>0.32073123836504513</v>
      </c>
      <c r="AM101" s="4">
        <f t="shared" si="82"/>
        <v>0.38772814101269965</v>
      </c>
    </row>
    <row r="102" spans="5:39" ht="12.75">
      <c r="E102" s="4">
        <f t="shared" si="61"/>
        <v>1.3800000000000008</v>
      </c>
      <c r="F102" s="4">
        <f t="shared" si="53"/>
        <v>15.965882791375577</v>
      </c>
      <c r="G102" s="4">
        <f t="shared" si="54"/>
        <v>19.104963903244688</v>
      </c>
      <c r="H102" s="4">
        <f t="shared" si="62"/>
        <v>24.897972990832514</v>
      </c>
      <c r="I102" s="4">
        <f t="shared" si="55"/>
        <v>20.57265499927332</v>
      </c>
      <c r="J102" s="4">
        <f t="shared" si="56"/>
        <v>31.685138980017793</v>
      </c>
      <c r="K102" s="4">
        <f t="shared" si="57"/>
        <v>0</v>
      </c>
      <c r="L102" s="4">
        <f t="shared" si="63"/>
        <v>0.0015</v>
      </c>
      <c r="M102" s="4">
        <f t="shared" si="58"/>
        <v>101299.99999999999</v>
      </c>
      <c r="N102" s="4">
        <f t="shared" si="59"/>
        <v>2.156493727530274</v>
      </c>
      <c r="O102" s="57">
        <f t="shared" si="60"/>
        <v>163.65676230643362</v>
      </c>
      <c r="P102" s="4">
        <f t="shared" si="64"/>
        <v>0.8746671312626596</v>
      </c>
      <c r="Q102" s="5">
        <f t="shared" si="65"/>
        <v>0</v>
      </c>
      <c r="R102" s="4">
        <f t="shared" si="66"/>
        <v>0</v>
      </c>
      <c r="S102" s="5">
        <f t="shared" si="67"/>
        <v>53514.94509574973</v>
      </c>
      <c r="T102" s="5">
        <f t="shared" si="68"/>
        <v>101299.99999999999</v>
      </c>
      <c r="U102" s="5">
        <f t="shared" si="69"/>
        <v>2.156493727530274</v>
      </c>
      <c r="V102" s="5">
        <f t="shared" si="70"/>
        <v>0</v>
      </c>
      <c r="W102" s="5">
        <f t="shared" si="71"/>
        <v>0</v>
      </c>
      <c r="X102" s="5">
        <f t="shared" si="72"/>
        <v>0</v>
      </c>
      <c r="Y102" s="5">
        <f t="shared" si="73"/>
        <v>0</v>
      </c>
      <c r="Z102" s="5">
        <f t="shared" si="74"/>
        <v>0</v>
      </c>
      <c r="AA102" s="4">
        <f t="shared" si="75"/>
        <v>1.6170000000000002</v>
      </c>
      <c r="AB102" s="5">
        <f t="shared" si="76"/>
        <v>0.8958980301079432</v>
      </c>
      <c r="AC102" s="4">
        <f t="shared" si="77"/>
        <v>0</v>
      </c>
      <c r="AD102" s="5">
        <f t="shared" si="78"/>
        <v>-0.5744966848102205</v>
      </c>
      <c r="AE102" s="5">
        <f t="shared" si="79"/>
        <v>-2.304449517778113</v>
      </c>
      <c r="AF102" s="4">
        <f t="shared" si="48"/>
        <v>0</v>
      </c>
      <c r="AG102" s="4">
        <f t="shared" si="80"/>
        <v>0</v>
      </c>
      <c r="AH102" s="4">
        <f t="shared" si="49"/>
        <v>0</v>
      </c>
      <c r="AI102" s="5">
        <f t="shared" si="50"/>
        <v>0</v>
      </c>
      <c r="AJ102" s="4">
        <f t="shared" si="51"/>
        <v>-0.06963596179517825</v>
      </c>
      <c r="AK102" s="4">
        <f t="shared" si="52"/>
        <v>-0.2793272142761349</v>
      </c>
      <c r="AL102" s="4">
        <f t="shared" si="81"/>
        <v>0.31931765582751154</v>
      </c>
      <c r="AM102" s="4">
        <f t="shared" si="82"/>
        <v>0.38209927806489374</v>
      </c>
    </row>
    <row r="103" spans="5:39" ht="12.75">
      <c r="E103" s="4">
        <f t="shared" si="61"/>
        <v>1.4000000000000008</v>
      </c>
      <c r="F103" s="4">
        <f t="shared" si="53"/>
        <v>15.896246829580399</v>
      </c>
      <c r="G103" s="4">
        <f t="shared" si="54"/>
        <v>18.825636688968554</v>
      </c>
      <c r="H103" s="4">
        <f t="shared" si="62"/>
        <v>24.639303155973867</v>
      </c>
      <c r="I103" s="4">
        <f t="shared" si="55"/>
        <v>20.89197265510083</v>
      </c>
      <c r="J103" s="4">
        <f t="shared" si="56"/>
        <v>32.06723825808269</v>
      </c>
      <c r="K103" s="4">
        <f t="shared" si="57"/>
        <v>0</v>
      </c>
      <c r="L103" s="4">
        <f t="shared" si="63"/>
        <v>0.0015</v>
      </c>
      <c r="M103" s="4">
        <f t="shared" si="58"/>
        <v>101299.99999999999</v>
      </c>
      <c r="N103" s="4">
        <f t="shared" si="59"/>
        <v>2.156493727530274</v>
      </c>
      <c r="O103" s="57">
        <f t="shared" si="60"/>
        <v>163.65676230643362</v>
      </c>
      <c r="P103" s="4">
        <f t="shared" si="64"/>
        <v>0.8695660942002393</v>
      </c>
      <c r="Q103" s="5">
        <f t="shared" si="65"/>
        <v>0</v>
      </c>
      <c r="R103" s="4">
        <f t="shared" si="66"/>
        <v>0</v>
      </c>
      <c r="S103" s="5">
        <f t="shared" si="67"/>
        <v>53514.94509574973</v>
      </c>
      <c r="T103" s="5">
        <f t="shared" si="68"/>
        <v>101299.99999999999</v>
      </c>
      <c r="U103" s="5">
        <f t="shared" si="69"/>
        <v>2.156493727530274</v>
      </c>
      <c r="V103" s="5">
        <f t="shared" si="70"/>
        <v>0</v>
      </c>
      <c r="W103" s="5">
        <f t="shared" si="71"/>
        <v>0</v>
      </c>
      <c r="X103" s="5">
        <f t="shared" si="72"/>
        <v>0</v>
      </c>
      <c r="Y103" s="5">
        <f t="shared" si="73"/>
        <v>0</v>
      </c>
      <c r="Z103" s="5">
        <f t="shared" si="74"/>
        <v>0</v>
      </c>
      <c r="AA103" s="4">
        <f t="shared" si="75"/>
        <v>1.6170000000000002</v>
      </c>
      <c r="AB103" s="5">
        <f t="shared" si="76"/>
        <v>0.8773794149163809</v>
      </c>
      <c r="AC103" s="4">
        <f t="shared" si="77"/>
        <v>0</v>
      </c>
      <c r="AD103" s="5">
        <f t="shared" si="78"/>
        <v>-0.5660484655111737</v>
      </c>
      <c r="AE103" s="5">
        <f t="shared" si="79"/>
        <v>-2.2873609269725206</v>
      </c>
      <c r="AF103" s="4">
        <f t="shared" si="48"/>
        <v>0</v>
      </c>
      <c r="AG103" s="4">
        <f t="shared" si="80"/>
        <v>0</v>
      </c>
      <c r="AH103" s="4">
        <f t="shared" si="49"/>
        <v>0</v>
      </c>
      <c r="AI103" s="5">
        <f t="shared" si="50"/>
        <v>0</v>
      </c>
      <c r="AJ103" s="4">
        <f t="shared" si="51"/>
        <v>-0.0686119352134756</v>
      </c>
      <c r="AK103" s="4">
        <f t="shared" si="52"/>
        <v>-0.2772558699360631</v>
      </c>
      <c r="AL103" s="4">
        <f t="shared" si="81"/>
        <v>0.317924936591608</v>
      </c>
      <c r="AM103" s="4">
        <f t="shared" si="82"/>
        <v>0.3765127337793711</v>
      </c>
    </row>
    <row r="104" spans="5:39" ht="12.75">
      <c r="E104" s="4">
        <f t="shared" si="61"/>
        <v>1.4200000000000008</v>
      </c>
      <c r="F104" s="4">
        <f t="shared" si="53"/>
        <v>15.827634894366923</v>
      </c>
      <c r="G104" s="4">
        <f t="shared" si="54"/>
        <v>18.54838081903249</v>
      </c>
      <c r="H104" s="4">
        <f t="shared" si="62"/>
        <v>24.383528402535056</v>
      </c>
      <c r="I104" s="4">
        <f t="shared" si="55"/>
        <v>21.20989759169244</v>
      </c>
      <c r="J104" s="4">
        <f t="shared" si="56"/>
        <v>32.44375099186206</v>
      </c>
      <c r="K104" s="4">
        <f t="shared" si="57"/>
        <v>0</v>
      </c>
      <c r="L104" s="4">
        <f t="shared" si="63"/>
        <v>0.0015</v>
      </c>
      <c r="M104" s="4">
        <f t="shared" si="58"/>
        <v>101299.99999999999</v>
      </c>
      <c r="N104" s="4">
        <f t="shared" si="59"/>
        <v>2.156493727530274</v>
      </c>
      <c r="O104" s="57">
        <f t="shared" si="60"/>
        <v>163.65676230643362</v>
      </c>
      <c r="P104" s="4">
        <f t="shared" si="64"/>
        <v>0.8643801523285911</v>
      </c>
      <c r="Q104" s="5">
        <f t="shared" si="65"/>
        <v>0</v>
      </c>
      <c r="R104" s="4">
        <f t="shared" si="66"/>
        <v>0</v>
      </c>
      <c r="S104" s="5">
        <f t="shared" si="67"/>
        <v>53514.94509574973</v>
      </c>
      <c r="T104" s="5">
        <f t="shared" si="68"/>
        <v>101299.99999999999</v>
      </c>
      <c r="U104" s="5">
        <f t="shared" si="69"/>
        <v>2.156493727530274</v>
      </c>
      <c r="V104" s="5">
        <f t="shared" si="70"/>
        <v>0</v>
      </c>
      <c r="W104" s="5">
        <f t="shared" si="71"/>
        <v>0</v>
      </c>
      <c r="X104" s="5">
        <f t="shared" si="72"/>
        <v>0</v>
      </c>
      <c r="Y104" s="5">
        <f t="shared" si="73"/>
        <v>0</v>
      </c>
      <c r="Z104" s="5">
        <f t="shared" si="74"/>
        <v>0</v>
      </c>
      <c r="AA104" s="4">
        <f t="shared" si="75"/>
        <v>1.6170000000000002</v>
      </c>
      <c r="AB104" s="5">
        <f t="shared" si="76"/>
        <v>0.8592582269223265</v>
      </c>
      <c r="AC104" s="4">
        <f t="shared" si="77"/>
        <v>0</v>
      </c>
      <c r="AD104" s="5">
        <f t="shared" si="78"/>
        <v>-0.5577546149676077</v>
      </c>
      <c r="AE104" s="5">
        <f t="shared" si="79"/>
        <v>-2.270631769436</v>
      </c>
      <c r="AF104" s="4">
        <f t="shared" si="48"/>
        <v>0</v>
      </c>
      <c r="AG104" s="4">
        <f t="shared" si="80"/>
        <v>0</v>
      </c>
      <c r="AH104" s="4">
        <f t="shared" si="49"/>
        <v>0</v>
      </c>
      <c r="AI104" s="5">
        <f t="shared" si="50"/>
        <v>0</v>
      </c>
      <c r="AJ104" s="4">
        <f t="shared" si="51"/>
        <v>-0.06760661999607366</v>
      </c>
      <c r="AK104" s="4">
        <f t="shared" si="52"/>
        <v>-0.2752280932649697</v>
      </c>
      <c r="AL104" s="4">
        <f t="shared" si="81"/>
        <v>0.3165526978873385</v>
      </c>
      <c r="AM104" s="4">
        <f t="shared" si="82"/>
        <v>0.37096761638064985</v>
      </c>
    </row>
    <row r="105" spans="5:39" ht="12.75">
      <c r="E105" s="4">
        <f t="shared" si="61"/>
        <v>1.4400000000000008</v>
      </c>
      <c r="F105" s="4">
        <f t="shared" si="53"/>
        <v>15.76002827437085</v>
      </c>
      <c r="G105" s="4">
        <f t="shared" si="54"/>
        <v>18.27315272576752</v>
      </c>
      <c r="H105" s="4">
        <f t="shared" si="62"/>
        <v>24.130615444869896</v>
      </c>
      <c r="I105" s="4">
        <f t="shared" si="55"/>
        <v>21.526450289579778</v>
      </c>
      <c r="J105" s="4">
        <f t="shared" si="56"/>
        <v>32.81471860824271</v>
      </c>
      <c r="K105" s="4">
        <f t="shared" si="57"/>
        <v>0</v>
      </c>
      <c r="L105" s="4">
        <f t="shared" si="63"/>
        <v>0.0015</v>
      </c>
      <c r="M105" s="4">
        <f t="shared" si="58"/>
        <v>101299.99999999999</v>
      </c>
      <c r="N105" s="4">
        <f t="shared" si="59"/>
        <v>2.156493727530274</v>
      </c>
      <c r="O105" s="57">
        <f t="shared" si="60"/>
        <v>163.65676230643362</v>
      </c>
      <c r="P105" s="4">
        <f t="shared" si="64"/>
        <v>0.8591077425322006</v>
      </c>
      <c r="Q105" s="5">
        <f t="shared" si="65"/>
        <v>0</v>
      </c>
      <c r="R105" s="4">
        <f t="shared" si="66"/>
        <v>0</v>
      </c>
      <c r="S105" s="5">
        <f t="shared" si="67"/>
        <v>53514.94509574973</v>
      </c>
      <c r="T105" s="5">
        <f t="shared" si="68"/>
        <v>101299.99999999999</v>
      </c>
      <c r="U105" s="5">
        <f t="shared" si="69"/>
        <v>2.156493727530274</v>
      </c>
      <c r="V105" s="5">
        <f t="shared" si="70"/>
        <v>0</v>
      </c>
      <c r="W105" s="5">
        <f t="shared" si="71"/>
        <v>0</v>
      </c>
      <c r="X105" s="5">
        <f t="shared" si="72"/>
        <v>0</v>
      </c>
      <c r="Y105" s="5">
        <f t="shared" si="73"/>
        <v>0</v>
      </c>
      <c r="Z105" s="5">
        <f t="shared" si="74"/>
        <v>0</v>
      </c>
      <c r="AA105" s="4">
        <f t="shared" si="75"/>
        <v>1.6170000000000002</v>
      </c>
      <c r="AB105" s="5">
        <f t="shared" si="76"/>
        <v>0.8415257235666659</v>
      </c>
      <c r="AC105" s="4">
        <f t="shared" si="77"/>
        <v>0</v>
      </c>
      <c r="AD105" s="5">
        <f t="shared" si="78"/>
        <v>-0.5496117257067559</v>
      </c>
      <c r="AE105" s="5">
        <f t="shared" si="79"/>
        <v>-2.2542538696548204</v>
      </c>
      <c r="AF105" s="4">
        <f t="shared" si="48"/>
        <v>0</v>
      </c>
      <c r="AG105" s="4">
        <f t="shared" si="80"/>
        <v>0</v>
      </c>
      <c r="AH105" s="4">
        <f t="shared" si="49"/>
        <v>0</v>
      </c>
      <c r="AI105" s="5">
        <f t="shared" si="50"/>
        <v>0</v>
      </c>
      <c r="AJ105" s="4">
        <f t="shared" si="51"/>
        <v>-0.0666196031159704</v>
      </c>
      <c r="AK105" s="4">
        <f t="shared" si="52"/>
        <v>-0.27324289329149337</v>
      </c>
      <c r="AL105" s="4">
        <f t="shared" si="81"/>
        <v>0.315200565487417</v>
      </c>
      <c r="AM105" s="4">
        <f t="shared" si="82"/>
        <v>0.36546305451535044</v>
      </c>
    </row>
    <row r="106" spans="5:39" ht="12.75">
      <c r="E106" s="4">
        <f t="shared" si="61"/>
        <v>1.4600000000000009</v>
      </c>
      <c r="F106" s="4">
        <f t="shared" si="53"/>
        <v>15.693408671254879</v>
      </c>
      <c r="G106" s="4">
        <f t="shared" si="54"/>
        <v>17.99990983247603</v>
      </c>
      <c r="H106" s="4">
        <f t="shared" si="62"/>
        <v>23.8805324417251</v>
      </c>
      <c r="I106" s="4">
        <f t="shared" si="55"/>
        <v>21.841650855067194</v>
      </c>
      <c r="J106" s="4">
        <f t="shared" si="56"/>
        <v>33.18018166275806</v>
      </c>
      <c r="K106" s="4">
        <f t="shared" si="57"/>
        <v>0</v>
      </c>
      <c r="L106" s="4">
        <f t="shared" si="63"/>
        <v>0.0015</v>
      </c>
      <c r="M106" s="4">
        <f t="shared" si="58"/>
        <v>101299.99999999999</v>
      </c>
      <c r="N106" s="4">
        <f t="shared" si="59"/>
        <v>2.156493727530274</v>
      </c>
      <c r="O106" s="57">
        <f t="shared" si="60"/>
        <v>163.65676230643362</v>
      </c>
      <c r="P106" s="4">
        <f t="shared" si="64"/>
        <v>0.8537472741430433</v>
      </c>
      <c r="Q106" s="5">
        <f t="shared" si="65"/>
        <v>0</v>
      </c>
      <c r="R106" s="4">
        <f t="shared" si="66"/>
        <v>0</v>
      </c>
      <c r="S106" s="5">
        <f t="shared" si="67"/>
        <v>53514.94509574973</v>
      </c>
      <c r="T106" s="5">
        <f t="shared" si="68"/>
        <v>101299.99999999999</v>
      </c>
      <c r="U106" s="5">
        <f t="shared" si="69"/>
        <v>2.156493727530274</v>
      </c>
      <c r="V106" s="5">
        <f t="shared" si="70"/>
        <v>0</v>
      </c>
      <c r="W106" s="5">
        <f t="shared" si="71"/>
        <v>0</v>
      </c>
      <c r="X106" s="5">
        <f t="shared" si="72"/>
        <v>0</v>
      </c>
      <c r="Y106" s="5">
        <f t="shared" si="73"/>
        <v>0</v>
      </c>
      <c r="Z106" s="5">
        <f t="shared" si="74"/>
        <v>0</v>
      </c>
      <c r="AA106" s="4">
        <f t="shared" si="75"/>
        <v>1.6170000000000002</v>
      </c>
      <c r="AB106" s="5">
        <f t="shared" si="76"/>
        <v>0.824173430889862</v>
      </c>
      <c r="AC106" s="4">
        <f t="shared" si="77"/>
        <v>0</v>
      </c>
      <c r="AD106" s="5">
        <f t="shared" si="78"/>
        <v>-0.5416165028358346</v>
      </c>
      <c r="AE106" s="5">
        <f t="shared" si="79"/>
        <v>-2.238219291426664</v>
      </c>
      <c r="AF106" s="4">
        <f t="shared" si="48"/>
        <v>0</v>
      </c>
      <c r="AG106" s="4">
        <f t="shared" si="80"/>
        <v>0</v>
      </c>
      <c r="AH106" s="4">
        <f t="shared" si="49"/>
        <v>0</v>
      </c>
      <c r="AI106" s="5">
        <f t="shared" si="50"/>
        <v>0</v>
      </c>
      <c r="AJ106" s="4">
        <f t="shared" si="51"/>
        <v>-0.06565048519222237</v>
      </c>
      <c r="AK106" s="4">
        <f t="shared" si="52"/>
        <v>-0.27129930805171687</v>
      </c>
      <c r="AL106" s="4">
        <f t="shared" si="81"/>
        <v>0.3138681734250976</v>
      </c>
      <c r="AM106" s="4">
        <f t="shared" si="82"/>
        <v>0.3599981966495206</v>
      </c>
    </row>
    <row r="107" spans="5:39" ht="12.75">
      <c r="E107" s="4">
        <f t="shared" si="61"/>
        <v>1.4800000000000009</v>
      </c>
      <c r="F107" s="4">
        <f t="shared" si="53"/>
        <v>15.627758186062657</v>
      </c>
      <c r="G107" s="4">
        <f t="shared" si="54"/>
        <v>17.72861052442431</v>
      </c>
      <c r="H107" s="4">
        <f t="shared" si="62"/>
        <v>23.633248973612936</v>
      </c>
      <c r="I107" s="4">
        <f t="shared" si="55"/>
        <v>22.15551902849229</v>
      </c>
      <c r="J107" s="4">
        <f t="shared" si="56"/>
        <v>33.54017985940758</v>
      </c>
      <c r="K107" s="4">
        <f t="shared" si="57"/>
        <v>0</v>
      </c>
      <c r="L107" s="4">
        <f t="shared" si="63"/>
        <v>0.0015</v>
      </c>
      <c r="M107" s="4">
        <f t="shared" si="58"/>
        <v>101299.99999999999</v>
      </c>
      <c r="N107" s="4">
        <f t="shared" si="59"/>
        <v>2.156493727530274</v>
      </c>
      <c r="O107" s="57">
        <f t="shared" si="60"/>
        <v>163.65676230643362</v>
      </c>
      <c r="P107" s="4">
        <f t="shared" si="64"/>
        <v>0.848297128978104</v>
      </c>
      <c r="Q107" s="5">
        <f t="shared" si="65"/>
        <v>0</v>
      </c>
      <c r="R107" s="4">
        <f t="shared" si="66"/>
        <v>0</v>
      </c>
      <c r="S107" s="5">
        <f t="shared" si="67"/>
        <v>53514.94509574973</v>
      </c>
      <c r="T107" s="5">
        <f t="shared" si="68"/>
        <v>101299.99999999999</v>
      </c>
      <c r="U107" s="5">
        <f t="shared" si="69"/>
        <v>2.156493727530274</v>
      </c>
      <c r="V107" s="5">
        <f t="shared" si="70"/>
        <v>0</v>
      </c>
      <c r="W107" s="5">
        <f t="shared" si="71"/>
        <v>0</v>
      </c>
      <c r="X107" s="5">
        <f t="shared" si="72"/>
        <v>0</v>
      </c>
      <c r="Y107" s="5">
        <f t="shared" si="73"/>
        <v>0</v>
      </c>
      <c r="Z107" s="5">
        <f t="shared" si="74"/>
        <v>0</v>
      </c>
      <c r="AA107" s="4">
        <f t="shared" si="75"/>
        <v>1.6170000000000002</v>
      </c>
      <c r="AB107" s="5">
        <f t="shared" si="76"/>
        <v>0.8071931340869991</v>
      </c>
      <c r="AC107" s="4">
        <f t="shared" si="77"/>
        <v>0</v>
      </c>
      <c r="AD107" s="5">
        <f t="shared" si="78"/>
        <v>-0.5337657603931725</v>
      </c>
      <c r="AE107" s="5">
        <f t="shared" si="79"/>
        <v>-2.222520328931317</v>
      </c>
      <c r="AF107" s="4">
        <f t="shared" si="48"/>
        <v>0</v>
      </c>
      <c r="AG107" s="4">
        <f t="shared" si="80"/>
        <v>0</v>
      </c>
      <c r="AH107" s="4">
        <f t="shared" si="49"/>
        <v>0</v>
      </c>
      <c r="AI107" s="5">
        <f t="shared" si="50"/>
        <v>0</v>
      </c>
      <c r="AJ107" s="4">
        <f t="shared" si="51"/>
        <v>-0.06469888004765727</v>
      </c>
      <c r="AK107" s="4">
        <f t="shared" si="52"/>
        <v>-0.2693964035068263</v>
      </c>
      <c r="AL107" s="4">
        <f t="shared" si="81"/>
        <v>0.31255516372125314</v>
      </c>
      <c r="AM107" s="4">
        <f t="shared" si="82"/>
        <v>0.35457221048848625</v>
      </c>
    </row>
    <row r="108" spans="5:39" ht="12.75">
      <c r="E108" s="4">
        <f t="shared" si="61"/>
        <v>1.5000000000000009</v>
      </c>
      <c r="F108" s="4">
        <f t="shared" si="53"/>
        <v>15.563059306014999</v>
      </c>
      <c r="G108" s="4">
        <f t="shared" si="54"/>
        <v>17.459214120917487</v>
      </c>
      <c r="H108" s="4">
        <f t="shared" si="62"/>
        <v>23.38873602148232</v>
      </c>
      <c r="I108" s="4">
        <f t="shared" si="55"/>
        <v>22.468074192213543</v>
      </c>
      <c r="J108" s="4">
        <f t="shared" si="56"/>
        <v>33.894752069896064</v>
      </c>
      <c r="K108" s="4">
        <f t="shared" si="57"/>
        <v>0</v>
      </c>
      <c r="L108" s="4">
        <f t="shared" si="63"/>
        <v>0.0015</v>
      </c>
      <c r="M108" s="4">
        <f t="shared" si="58"/>
        <v>101299.99999999999</v>
      </c>
      <c r="N108" s="4">
        <f t="shared" si="59"/>
        <v>2.156493727530274</v>
      </c>
      <c r="O108" s="57">
        <f t="shared" si="60"/>
        <v>163.65676230643362</v>
      </c>
      <c r="P108" s="4">
        <f t="shared" si="64"/>
        <v>0.8427556614305618</v>
      </c>
      <c r="Q108" s="5">
        <f t="shared" si="65"/>
        <v>0</v>
      </c>
      <c r="R108" s="4">
        <f t="shared" si="66"/>
        <v>0</v>
      </c>
      <c r="S108" s="5">
        <f t="shared" si="67"/>
        <v>53514.94509574973</v>
      </c>
      <c r="T108" s="5">
        <f t="shared" si="68"/>
        <v>101299.99999999999</v>
      </c>
      <c r="U108" s="5">
        <f t="shared" si="69"/>
        <v>2.156493727530274</v>
      </c>
      <c r="V108" s="5">
        <f t="shared" si="70"/>
        <v>0</v>
      </c>
      <c r="W108" s="5">
        <f t="shared" si="71"/>
        <v>0</v>
      </c>
      <c r="X108" s="5">
        <f t="shared" si="72"/>
        <v>0</v>
      </c>
      <c r="Y108" s="5">
        <f t="shared" si="73"/>
        <v>0</v>
      </c>
      <c r="Z108" s="5">
        <f t="shared" si="74"/>
        <v>0</v>
      </c>
      <c r="AA108" s="4">
        <f t="shared" si="75"/>
        <v>1.6170000000000002</v>
      </c>
      <c r="AB108" s="5">
        <f t="shared" si="76"/>
        <v>0.7905768684518153</v>
      </c>
      <c r="AC108" s="4">
        <f t="shared" si="77"/>
        <v>0</v>
      </c>
      <c r="AD108" s="5">
        <f t="shared" si="78"/>
        <v>-0.5260564178576519</v>
      </c>
      <c r="AE108" s="5">
        <f t="shared" si="79"/>
        <v>-2.2071494981458972</v>
      </c>
      <c r="AF108" s="4">
        <f t="shared" si="48"/>
        <v>0</v>
      </c>
      <c r="AG108" s="4">
        <f t="shared" si="80"/>
        <v>0</v>
      </c>
      <c r="AH108" s="4">
        <f t="shared" si="49"/>
        <v>0</v>
      </c>
      <c r="AI108" s="5">
        <f t="shared" si="50"/>
        <v>0</v>
      </c>
      <c r="AJ108" s="4">
        <f t="shared" si="51"/>
        <v>-0.06376441428577598</v>
      </c>
      <c r="AK108" s="4">
        <f t="shared" si="52"/>
        <v>-0.267533272502533</v>
      </c>
      <c r="AL108" s="4">
        <f t="shared" si="81"/>
        <v>0.3112611861203</v>
      </c>
      <c r="AM108" s="4">
        <f t="shared" si="82"/>
        <v>0.34918428241834976</v>
      </c>
    </row>
    <row r="109" spans="5:39" ht="12.75">
      <c r="E109" s="4">
        <f t="shared" si="61"/>
        <v>1.520000000000001</v>
      </c>
      <c r="F109" s="4">
        <f t="shared" si="53"/>
        <v>15.499294891729223</v>
      </c>
      <c r="G109" s="4">
        <f t="shared" si="54"/>
        <v>17.191680848414954</v>
      </c>
      <c r="H109" s="4">
        <f t="shared" si="62"/>
        <v>23.14696594663199</v>
      </c>
      <c r="I109" s="4">
        <f t="shared" si="55"/>
        <v>22.779335378333844</v>
      </c>
      <c r="J109" s="4">
        <f t="shared" si="56"/>
        <v>34.243936352314414</v>
      </c>
      <c r="K109" s="4">
        <f t="shared" si="57"/>
        <v>0</v>
      </c>
      <c r="L109" s="4">
        <f t="shared" si="63"/>
        <v>0.0015</v>
      </c>
      <c r="M109" s="4">
        <f t="shared" si="58"/>
        <v>101299.99999999999</v>
      </c>
      <c r="N109" s="4">
        <f t="shared" si="59"/>
        <v>2.156493727530274</v>
      </c>
      <c r="O109" s="57">
        <f t="shared" si="60"/>
        <v>163.65676230643362</v>
      </c>
      <c r="P109" s="4">
        <f t="shared" si="64"/>
        <v>0.8371211986195259</v>
      </c>
      <c r="Q109" s="5">
        <f t="shared" si="65"/>
        <v>0</v>
      </c>
      <c r="R109" s="4">
        <f t="shared" si="66"/>
        <v>0</v>
      </c>
      <c r="S109" s="5">
        <f t="shared" si="67"/>
        <v>53514.94509574973</v>
      </c>
      <c r="T109" s="5">
        <f t="shared" si="68"/>
        <v>101299.99999999999</v>
      </c>
      <c r="U109" s="5">
        <f t="shared" si="69"/>
        <v>2.156493727530274</v>
      </c>
      <c r="V109" s="5">
        <f t="shared" si="70"/>
        <v>0</v>
      </c>
      <c r="W109" s="5">
        <f t="shared" si="71"/>
        <v>0</v>
      </c>
      <c r="X109" s="5">
        <f t="shared" si="72"/>
        <v>0</v>
      </c>
      <c r="Y109" s="5">
        <f t="shared" si="73"/>
        <v>0</v>
      </c>
      <c r="Z109" s="5">
        <f t="shared" si="74"/>
        <v>0</v>
      </c>
      <c r="AA109" s="4">
        <f t="shared" si="75"/>
        <v>1.6170000000000002</v>
      </c>
      <c r="AB109" s="5">
        <f t="shared" si="76"/>
        <v>0.7743169106913893</v>
      </c>
      <c r="AC109" s="4">
        <f t="shared" si="77"/>
        <v>0</v>
      </c>
      <c r="AD109" s="5">
        <f t="shared" si="78"/>
        <v>-0.5184854968089183</v>
      </c>
      <c r="AE109" s="5">
        <f t="shared" si="79"/>
        <v>-2.1920995285874145</v>
      </c>
      <c r="AF109" s="4">
        <f t="shared" si="48"/>
        <v>0</v>
      </c>
      <c r="AG109" s="4">
        <f t="shared" si="80"/>
        <v>0</v>
      </c>
      <c r="AH109" s="4">
        <f t="shared" si="49"/>
        <v>0</v>
      </c>
      <c r="AI109" s="5">
        <f t="shared" si="50"/>
        <v>0</v>
      </c>
      <c r="AJ109" s="4">
        <f t="shared" si="51"/>
        <v>-0.06284672688592949</v>
      </c>
      <c r="AK109" s="4">
        <f t="shared" si="52"/>
        <v>-0.26570903376817145</v>
      </c>
      <c r="AL109" s="4">
        <f t="shared" si="81"/>
        <v>0.30998589783458447</v>
      </c>
      <c r="AM109" s="4">
        <f t="shared" si="82"/>
        <v>0.3438336169682991</v>
      </c>
    </row>
    <row r="110" spans="5:39" ht="12.75">
      <c r="E110" s="4">
        <f t="shared" si="61"/>
        <v>1.540000000000001</v>
      </c>
      <c r="F110" s="4">
        <f t="shared" si="53"/>
        <v>15.436448164843293</v>
      </c>
      <c r="G110" s="4">
        <f t="shared" si="54"/>
        <v>16.925971814646783</v>
      </c>
      <c r="H110" s="4">
        <f t="shared" si="62"/>
        <v>22.907912471810068</v>
      </c>
      <c r="I110" s="4">
        <f t="shared" si="55"/>
        <v>23.089321276168427</v>
      </c>
      <c r="J110" s="4">
        <f t="shared" si="56"/>
        <v>34.58776996928271</v>
      </c>
      <c r="K110" s="4">
        <f t="shared" si="57"/>
        <v>0</v>
      </c>
      <c r="L110" s="4">
        <f t="shared" si="63"/>
        <v>0.0015</v>
      </c>
      <c r="M110" s="4">
        <f t="shared" si="58"/>
        <v>101299.99999999999</v>
      </c>
      <c r="N110" s="4">
        <f t="shared" si="59"/>
        <v>2.156493727530274</v>
      </c>
      <c r="O110" s="57">
        <f t="shared" si="60"/>
        <v>163.65676230643362</v>
      </c>
      <c r="P110" s="4">
        <f t="shared" si="64"/>
        <v>0.8313920406035266</v>
      </c>
      <c r="Q110" s="5">
        <f t="shared" si="65"/>
        <v>0</v>
      </c>
      <c r="R110" s="4">
        <f t="shared" si="66"/>
        <v>0</v>
      </c>
      <c r="S110" s="5">
        <f t="shared" si="67"/>
        <v>53514.94509574973</v>
      </c>
      <c r="T110" s="5">
        <f t="shared" si="68"/>
        <v>101299.99999999999</v>
      </c>
      <c r="U110" s="5">
        <f t="shared" si="69"/>
        <v>2.156493727530274</v>
      </c>
      <c r="V110" s="5">
        <f t="shared" si="70"/>
        <v>0</v>
      </c>
      <c r="W110" s="5">
        <f t="shared" si="71"/>
        <v>0</v>
      </c>
      <c r="X110" s="5">
        <f t="shared" si="72"/>
        <v>0</v>
      </c>
      <c r="Y110" s="5">
        <f t="shared" si="73"/>
        <v>0</v>
      </c>
      <c r="Z110" s="5">
        <f t="shared" si="74"/>
        <v>0</v>
      </c>
      <c r="AA110" s="4">
        <f t="shared" si="75"/>
        <v>1.6170000000000002</v>
      </c>
      <c r="AB110" s="5">
        <f t="shared" si="76"/>
        <v>0.7584057705940986</v>
      </c>
      <c r="AC110" s="4">
        <f t="shared" si="77"/>
        <v>0</v>
      </c>
      <c r="AD110" s="5">
        <f t="shared" si="78"/>
        <v>-0.5110501177311685</v>
      </c>
      <c r="AE110" s="5">
        <f t="shared" si="79"/>
        <v>-2.1773633553663085</v>
      </c>
      <c r="AF110" s="4">
        <f t="shared" si="48"/>
        <v>0</v>
      </c>
      <c r="AG110" s="4">
        <f t="shared" si="80"/>
        <v>0</v>
      </c>
      <c r="AH110" s="4">
        <f t="shared" si="49"/>
        <v>0</v>
      </c>
      <c r="AI110" s="5">
        <f t="shared" si="50"/>
        <v>0</v>
      </c>
      <c r="AJ110" s="4">
        <f t="shared" si="51"/>
        <v>-0.06194546881589921</v>
      </c>
      <c r="AK110" s="4">
        <f t="shared" si="52"/>
        <v>-0.26392283095349195</v>
      </c>
      <c r="AL110" s="4">
        <f t="shared" si="81"/>
        <v>0.3087289632968659</v>
      </c>
      <c r="AM110" s="4">
        <f t="shared" si="82"/>
        <v>0.3385194362929357</v>
      </c>
    </row>
    <row r="111" spans="5:39" ht="12.75">
      <c r="E111" s="4">
        <f t="shared" si="61"/>
        <v>1.560000000000001</v>
      </c>
      <c r="F111" s="4">
        <f t="shared" si="53"/>
        <v>15.374502696027394</v>
      </c>
      <c r="G111" s="4">
        <f t="shared" si="54"/>
        <v>16.66204898369329</v>
      </c>
      <c r="H111" s="4">
        <f t="shared" si="62"/>
        <v>22.671550663444883</v>
      </c>
      <c r="I111" s="4">
        <f t="shared" si="55"/>
        <v>23.39805023946529</v>
      </c>
      <c r="J111" s="4">
        <f t="shared" si="56"/>
        <v>34.926289405575645</v>
      </c>
      <c r="K111" s="4">
        <f t="shared" si="57"/>
        <v>0</v>
      </c>
      <c r="L111" s="4">
        <f t="shared" si="63"/>
        <v>0.0015</v>
      </c>
      <c r="M111" s="4">
        <f t="shared" si="58"/>
        <v>101299.99999999999</v>
      </c>
      <c r="N111" s="4">
        <f t="shared" si="59"/>
        <v>2.156493727530274</v>
      </c>
      <c r="O111" s="57">
        <f t="shared" si="60"/>
        <v>163.65676230643362</v>
      </c>
      <c r="P111" s="4">
        <f t="shared" si="64"/>
        <v>0.8255664606632866</v>
      </c>
      <c r="Q111" s="5">
        <f t="shared" si="65"/>
        <v>0</v>
      </c>
      <c r="R111" s="4">
        <f t="shared" si="66"/>
        <v>0</v>
      </c>
      <c r="S111" s="5">
        <f t="shared" si="67"/>
        <v>53514.94509574973</v>
      </c>
      <c r="T111" s="5">
        <f t="shared" si="68"/>
        <v>101299.99999999999</v>
      </c>
      <c r="U111" s="5">
        <f t="shared" si="69"/>
        <v>2.156493727530274</v>
      </c>
      <c r="V111" s="5">
        <f t="shared" si="70"/>
        <v>0</v>
      </c>
      <c r="W111" s="5">
        <f t="shared" si="71"/>
        <v>0</v>
      </c>
      <c r="X111" s="5">
        <f t="shared" si="72"/>
        <v>0</v>
      </c>
      <c r="Y111" s="5">
        <f t="shared" si="73"/>
        <v>0</v>
      </c>
      <c r="Z111" s="5">
        <f t="shared" si="74"/>
        <v>0</v>
      </c>
      <c r="AA111" s="4">
        <f t="shared" si="75"/>
        <v>1.6170000000000002</v>
      </c>
      <c r="AB111" s="5">
        <f t="shared" si="76"/>
        <v>0.7428361830343718</v>
      </c>
      <c r="AC111" s="4">
        <f t="shared" si="77"/>
        <v>0</v>
      </c>
      <c r="AD111" s="5">
        <f t="shared" si="78"/>
        <v>-0.5037474969536687</v>
      </c>
      <c r="AE111" s="5">
        <f t="shared" si="79"/>
        <v>-2.1629341115354386</v>
      </c>
      <c r="AF111" s="4">
        <f t="shared" si="48"/>
        <v>0</v>
      </c>
      <c r="AG111" s="4">
        <f t="shared" si="80"/>
        <v>0</v>
      </c>
      <c r="AH111" s="4">
        <f t="shared" si="49"/>
        <v>0</v>
      </c>
      <c r="AI111" s="5">
        <f t="shared" si="50"/>
        <v>0</v>
      </c>
      <c r="AJ111" s="4">
        <f t="shared" si="51"/>
        <v>-0.06106030266105075</v>
      </c>
      <c r="AK111" s="4">
        <f t="shared" si="52"/>
        <v>-0.2621738317012653</v>
      </c>
      <c r="AL111" s="4">
        <f t="shared" si="81"/>
        <v>0.3074900539205479</v>
      </c>
      <c r="AM111" s="4">
        <f t="shared" si="82"/>
        <v>0.3332409796738658</v>
      </c>
    </row>
    <row r="112" spans="5:39" ht="12.75">
      <c r="E112" s="4">
        <f t="shared" si="61"/>
        <v>1.580000000000001</v>
      </c>
      <c r="F112" s="4">
        <f t="shared" si="53"/>
        <v>15.313442393366342</v>
      </c>
      <c r="G112" s="4">
        <f t="shared" si="54"/>
        <v>16.399875151992024</v>
      </c>
      <c r="H112" s="4">
        <f t="shared" si="62"/>
        <v>22.43785691495235</v>
      </c>
      <c r="I112" s="4">
        <f t="shared" si="55"/>
        <v>23.70554029338584</v>
      </c>
      <c r="J112" s="4">
        <f t="shared" si="56"/>
        <v>35.25953038524951</v>
      </c>
      <c r="K112" s="4">
        <f t="shared" si="57"/>
        <v>0</v>
      </c>
      <c r="L112" s="4">
        <f t="shared" si="63"/>
        <v>0.0015</v>
      </c>
      <c r="M112" s="4">
        <f t="shared" si="58"/>
        <v>101299.99999999999</v>
      </c>
      <c r="N112" s="4">
        <f t="shared" si="59"/>
        <v>2.156493727530274</v>
      </c>
      <c r="O112" s="57">
        <f t="shared" si="60"/>
        <v>163.65676230643362</v>
      </c>
      <c r="P112" s="4">
        <f t="shared" si="64"/>
        <v>0.81964270565965</v>
      </c>
      <c r="Q112" s="5">
        <f t="shared" si="65"/>
        <v>0</v>
      </c>
      <c r="R112" s="4">
        <f t="shared" si="66"/>
        <v>0</v>
      </c>
      <c r="S112" s="5">
        <f t="shared" si="67"/>
        <v>53514.94509574973</v>
      </c>
      <c r="T112" s="5">
        <f t="shared" si="68"/>
        <v>101299.99999999999</v>
      </c>
      <c r="U112" s="5">
        <f t="shared" si="69"/>
        <v>2.156493727530274</v>
      </c>
      <c r="V112" s="5">
        <f t="shared" si="70"/>
        <v>0</v>
      </c>
      <c r="W112" s="5">
        <f t="shared" si="71"/>
        <v>0</v>
      </c>
      <c r="X112" s="5">
        <f t="shared" si="72"/>
        <v>0</v>
      </c>
      <c r="Y112" s="5">
        <f t="shared" si="73"/>
        <v>0</v>
      </c>
      <c r="Z112" s="5">
        <f t="shared" si="74"/>
        <v>0</v>
      </c>
      <c r="AA112" s="4">
        <f t="shared" si="75"/>
        <v>1.6170000000000002</v>
      </c>
      <c r="AB112" s="5">
        <f t="shared" si="76"/>
        <v>0.7276011002986047</v>
      </c>
      <c r="AC112" s="4">
        <f t="shared" si="77"/>
        <v>0</v>
      </c>
      <c r="AD112" s="5">
        <f t="shared" si="78"/>
        <v>-0.49657494372146066</v>
      </c>
      <c r="AE112" s="5">
        <f t="shared" si="79"/>
        <v>-2.1488051207197696</v>
      </c>
      <c r="AF112" s="4">
        <f t="shared" si="48"/>
        <v>0</v>
      </c>
      <c r="AG112" s="4">
        <f t="shared" si="80"/>
        <v>0</v>
      </c>
      <c r="AH112" s="4">
        <f t="shared" si="49"/>
        <v>0</v>
      </c>
      <c r="AI112" s="5">
        <f t="shared" si="50"/>
        <v>0</v>
      </c>
      <c r="AJ112" s="4">
        <f t="shared" si="51"/>
        <v>-0.06019090226926796</v>
      </c>
      <c r="AK112" s="4">
        <f t="shared" si="52"/>
        <v>-0.2604612267539115</v>
      </c>
      <c r="AL112" s="4">
        <f t="shared" si="81"/>
        <v>0.30626884786732683</v>
      </c>
      <c r="AM112" s="4">
        <f t="shared" si="82"/>
        <v>0.3279975030398405</v>
      </c>
    </row>
    <row r="113" spans="5:39" ht="12.75">
      <c r="E113" s="4">
        <f t="shared" si="61"/>
        <v>1.600000000000001</v>
      </c>
      <c r="F113" s="4">
        <f t="shared" si="53"/>
        <v>15.253251491097075</v>
      </c>
      <c r="G113" s="4">
        <f t="shared" si="54"/>
        <v>16.139413925238113</v>
      </c>
      <c r="H113" s="4">
        <f t="shared" si="62"/>
        <v>22.206808931064927</v>
      </c>
      <c r="I113" s="4">
        <f t="shared" si="55"/>
        <v>24.011809141253167</v>
      </c>
      <c r="J113" s="4">
        <f t="shared" si="56"/>
        <v>35.58752788828935</v>
      </c>
      <c r="K113" s="4">
        <f t="shared" si="57"/>
        <v>0</v>
      </c>
      <c r="L113" s="4">
        <f t="shared" si="63"/>
        <v>0.0015</v>
      </c>
      <c r="M113" s="4">
        <f t="shared" si="58"/>
        <v>101299.99999999999</v>
      </c>
      <c r="N113" s="4">
        <f t="shared" si="59"/>
        <v>2.156493727530274</v>
      </c>
      <c r="O113" s="57">
        <f t="shared" si="60"/>
        <v>163.65676230643362</v>
      </c>
      <c r="P113" s="4">
        <f t="shared" si="64"/>
        <v>0.8136189964728824</v>
      </c>
      <c r="Q113" s="5">
        <f t="shared" si="65"/>
        <v>0</v>
      </c>
      <c r="R113" s="4">
        <f t="shared" si="66"/>
        <v>0</v>
      </c>
      <c r="S113" s="5">
        <f t="shared" si="67"/>
        <v>53514.94509574973</v>
      </c>
      <c r="T113" s="5">
        <f t="shared" si="68"/>
        <v>101299.99999999999</v>
      </c>
      <c r="U113" s="5">
        <f t="shared" si="69"/>
        <v>2.156493727530274</v>
      </c>
      <c r="V113" s="5">
        <f t="shared" si="70"/>
        <v>0</v>
      </c>
      <c r="W113" s="5">
        <f t="shared" si="71"/>
        <v>0</v>
      </c>
      <c r="X113" s="5">
        <f t="shared" si="72"/>
        <v>0</v>
      </c>
      <c r="Y113" s="5">
        <f t="shared" si="73"/>
        <v>0</v>
      </c>
      <c r="Z113" s="5">
        <f t="shared" si="74"/>
        <v>0</v>
      </c>
      <c r="AA113" s="4">
        <f t="shared" si="75"/>
        <v>1.6170000000000002</v>
      </c>
      <c r="AB113" s="5">
        <f t="shared" si="76"/>
        <v>0.7126936847173978</v>
      </c>
      <c r="AC113" s="4">
        <f t="shared" si="77"/>
        <v>0</v>
      </c>
      <c r="AD113" s="5">
        <f t="shared" si="78"/>
        <v>-0.48952985738999655</v>
      </c>
      <c r="AE113" s="5">
        <f t="shared" si="79"/>
        <v>-2.134969890012722</v>
      </c>
      <c r="AF113" s="4">
        <f t="shared" si="48"/>
        <v>0</v>
      </c>
      <c r="AG113" s="4">
        <f t="shared" si="80"/>
        <v>0</v>
      </c>
      <c r="AH113" s="4">
        <f t="shared" si="49"/>
        <v>0</v>
      </c>
      <c r="AI113" s="5">
        <f t="shared" si="50"/>
        <v>0</v>
      </c>
      <c r="AJ113" s="4">
        <f t="shared" si="51"/>
        <v>-0.05933695241090867</v>
      </c>
      <c r="AK113" s="4">
        <f t="shared" si="52"/>
        <v>-0.25878422909245113</v>
      </c>
      <c r="AL113" s="4">
        <f t="shared" si="81"/>
        <v>0.3050650298219415</v>
      </c>
      <c r="AM113" s="4">
        <f t="shared" si="82"/>
        <v>0.32278827850476227</v>
      </c>
    </row>
    <row r="114" spans="5:39" ht="12.75">
      <c r="E114" s="4">
        <f t="shared" si="61"/>
        <v>1.620000000000001</v>
      </c>
      <c r="F114" s="4">
        <f t="shared" si="53"/>
        <v>15.193914538686165</v>
      </c>
      <c r="G114" s="4">
        <f t="shared" si="54"/>
        <v>15.880629696145661</v>
      </c>
      <c r="H114" s="4">
        <f t="shared" si="62"/>
        <v>21.97838571312739</v>
      </c>
      <c r="I114" s="4">
        <f t="shared" si="55"/>
        <v>24.31687417107511</v>
      </c>
      <c r="J114" s="4">
        <f t="shared" si="56"/>
        <v>35.91031616679411</v>
      </c>
      <c r="K114" s="4">
        <f t="shared" si="57"/>
        <v>0</v>
      </c>
      <c r="L114" s="4">
        <f t="shared" si="63"/>
        <v>0.0015</v>
      </c>
      <c r="M114" s="4">
        <f t="shared" si="58"/>
        <v>101299.99999999999</v>
      </c>
      <c r="N114" s="4">
        <f t="shared" si="59"/>
        <v>2.156493727530274</v>
      </c>
      <c r="O114" s="57">
        <f t="shared" si="60"/>
        <v>163.65676230643362</v>
      </c>
      <c r="P114" s="4">
        <f t="shared" si="64"/>
        <v>0.8074935285299363</v>
      </c>
      <c r="Q114" s="5">
        <f t="shared" si="65"/>
        <v>0</v>
      </c>
      <c r="R114" s="4">
        <f t="shared" si="66"/>
        <v>0</v>
      </c>
      <c r="S114" s="5">
        <f t="shared" si="67"/>
        <v>53514.94509574973</v>
      </c>
      <c r="T114" s="5">
        <f t="shared" si="68"/>
        <v>101299.99999999999</v>
      </c>
      <c r="U114" s="5">
        <f t="shared" si="69"/>
        <v>2.156493727530274</v>
      </c>
      <c r="V114" s="5">
        <f t="shared" si="70"/>
        <v>0</v>
      </c>
      <c r="W114" s="5">
        <f t="shared" si="71"/>
        <v>0</v>
      </c>
      <c r="X114" s="5">
        <f t="shared" si="72"/>
        <v>0</v>
      </c>
      <c r="Y114" s="5">
        <f t="shared" si="73"/>
        <v>0</v>
      </c>
      <c r="Z114" s="5">
        <f t="shared" si="74"/>
        <v>0</v>
      </c>
      <c r="AA114" s="4">
        <f t="shared" si="75"/>
        <v>1.6170000000000002</v>
      </c>
      <c r="AB114" s="5">
        <f t="shared" si="76"/>
        <v>0.6981073015900474</v>
      </c>
      <c r="AC114" s="4">
        <f t="shared" si="77"/>
        <v>0</v>
      </c>
      <c r="AD114" s="5">
        <f t="shared" si="78"/>
        <v>-0.48260972473772645</v>
      </c>
      <c r="AE114" s="5">
        <f t="shared" si="79"/>
        <v>-2.121422103125858</v>
      </c>
      <c r="AF114" s="4">
        <f t="shared" si="48"/>
        <v>0</v>
      </c>
      <c r="AG114" s="4">
        <f t="shared" si="80"/>
        <v>0</v>
      </c>
      <c r="AH114" s="4">
        <f t="shared" si="49"/>
        <v>0</v>
      </c>
      <c r="AI114" s="5">
        <f t="shared" si="50"/>
        <v>0</v>
      </c>
      <c r="AJ114" s="4">
        <f t="shared" si="51"/>
        <v>-0.05849814845305775</v>
      </c>
      <c r="AK114" s="4">
        <f t="shared" si="52"/>
        <v>-0.2571420731061646</v>
      </c>
      <c r="AL114" s="4">
        <f t="shared" si="81"/>
        <v>0.3038782907737233</v>
      </c>
      <c r="AM114" s="4">
        <f t="shared" si="82"/>
        <v>0.31761259392291324</v>
      </c>
    </row>
    <row r="115" spans="5:39" ht="12.75">
      <c r="E115" s="4">
        <f t="shared" si="61"/>
        <v>1.640000000000001</v>
      </c>
      <c r="F115" s="4">
        <f t="shared" si="53"/>
        <v>15.135416390233107</v>
      </c>
      <c r="G115" s="4">
        <f t="shared" si="54"/>
        <v>15.623487623039496</v>
      </c>
      <c r="H115" s="4">
        <f t="shared" si="62"/>
        <v>21.752567545303826</v>
      </c>
      <c r="I115" s="4">
        <f t="shared" si="55"/>
        <v>24.620752461848834</v>
      </c>
      <c r="J115" s="4">
        <f t="shared" si="56"/>
        <v>36.22792876071703</v>
      </c>
      <c r="K115" s="4">
        <f t="shared" si="57"/>
        <v>0</v>
      </c>
      <c r="L115" s="4">
        <f t="shared" si="63"/>
        <v>0.0015</v>
      </c>
      <c r="M115" s="4">
        <f t="shared" si="58"/>
        <v>101299.99999999999</v>
      </c>
      <c r="N115" s="4">
        <f t="shared" si="59"/>
        <v>2.156493727530274</v>
      </c>
      <c r="O115" s="57">
        <f t="shared" si="60"/>
        <v>163.65676230643362</v>
      </c>
      <c r="P115" s="4">
        <f t="shared" si="64"/>
        <v>0.8012644724266348</v>
      </c>
      <c r="Q115" s="5">
        <f t="shared" si="65"/>
        <v>0</v>
      </c>
      <c r="R115" s="4">
        <f t="shared" si="66"/>
        <v>0</v>
      </c>
      <c r="S115" s="5">
        <f t="shared" si="67"/>
        <v>53514.94509574973</v>
      </c>
      <c r="T115" s="5">
        <f t="shared" si="68"/>
        <v>101299.99999999999</v>
      </c>
      <c r="U115" s="5">
        <f t="shared" si="69"/>
        <v>2.156493727530274</v>
      </c>
      <c r="V115" s="5">
        <f t="shared" si="70"/>
        <v>0</v>
      </c>
      <c r="W115" s="5">
        <f t="shared" si="71"/>
        <v>0</v>
      </c>
      <c r="X115" s="5">
        <f t="shared" si="72"/>
        <v>0</v>
      </c>
      <c r="Y115" s="5">
        <f t="shared" si="73"/>
        <v>0</v>
      </c>
      <c r="Z115" s="5">
        <f t="shared" si="74"/>
        <v>0</v>
      </c>
      <c r="AA115" s="4">
        <f t="shared" si="75"/>
        <v>1.6170000000000002</v>
      </c>
      <c r="AB115" s="5">
        <f t="shared" si="76"/>
        <v>0.6838355123879065</v>
      </c>
      <c r="AC115" s="4">
        <f t="shared" si="77"/>
        <v>0</v>
      </c>
      <c r="AD115" s="5">
        <f t="shared" si="78"/>
        <v>-0.47581211739089035</v>
      </c>
      <c r="AE115" s="5">
        <f t="shared" si="79"/>
        <v>-2.108155613779206</v>
      </c>
      <c r="AF115" s="4">
        <f t="shared" si="48"/>
        <v>0</v>
      </c>
      <c r="AG115" s="4">
        <f t="shared" si="80"/>
        <v>0</v>
      </c>
      <c r="AH115" s="4">
        <f t="shared" si="49"/>
        <v>0</v>
      </c>
      <c r="AI115" s="5">
        <f t="shared" si="50"/>
        <v>0</v>
      </c>
      <c r="AJ115" s="4">
        <f t="shared" si="51"/>
        <v>-0.057674196047380645</v>
      </c>
      <c r="AK115" s="4">
        <f t="shared" si="52"/>
        <v>-0.25553401379141893</v>
      </c>
      <c r="AL115" s="4">
        <f t="shared" si="81"/>
        <v>0.30270832780466217</v>
      </c>
      <c r="AM115" s="4">
        <f t="shared" si="82"/>
        <v>0.31246975246078995</v>
      </c>
    </row>
    <row r="116" spans="5:39" ht="12.75">
      <c r="E116" s="4">
        <f t="shared" si="61"/>
        <v>1.660000000000001</v>
      </c>
      <c r="F116" s="4">
        <f t="shared" si="53"/>
        <v>15.077742194185726</v>
      </c>
      <c r="G116" s="4">
        <f t="shared" si="54"/>
        <v>15.367953609248078</v>
      </c>
      <c r="H116" s="4">
        <f t="shared" si="62"/>
        <v>21.529335981639786</v>
      </c>
      <c r="I116" s="4">
        <f t="shared" si="55"/>
        <v>24.923460789653497</v>
      </c>
      <c r="J116" s="4">
        <f t="shared" si="56"/>
        <v>36.54039851317782</v>
      </c>
      <c r="K116" s="4">
        <f t="shared" si="57"/>
        <v>0</v>
      </c>
      <c r="L116" s="4">
        <f t="shared" si="63"/>
        <v>0.0015</v>
      </c>
      <c r="M116" s="4">
        <f t="shared" si="58"/>
        <v>101299.99999999999</v>
      </c>
      <c r="N116" s="4">
        <f t="shared" si="59"/>
        <v>2.156493727530274</v>
      </c>
      <c r="O116" s="57">
        <f t="shared" si="60"/>
        <v>163.65676230643362</v>
      </c>
      <c r="P116" s="4">
        <f t="shared" si="64"/>
        <v>0.7949299746521115</v>
      </c>
      <c r="Q116" s="5">
        <f t="shared" si="65"/>
        <v>0</v>
      </c>
      <c r="R116" s="4">
        <f t="shared" si="66"/>
        <v>0</v>
      </c>
      <c r="S116" s="5">
        <f t="shared" si="67"/>
        <v>53514.94509574973</v>
      </c>
      <c r="T116" s="5">
        <f t="shared" si="68"/>
        <v>101299.99999999999</v>
      </c>
      <c r="U116" s="5">
        <f t="shared" si="69"/>
        <v>2.156493727530274</v>
      </c>
      <c r="V116" s="5">
        <f t="shared" si="70"/>
        <v>0</v>
      </c>
      <c r="W116" s="5">
        <f t="shared" si="71"/>
        <v>0</v>
      </c>
      <c r="X116" s="5">
        <f t="shared" si="72"/>
        <v>0</v>
      </c>
      <c r="Y116" s="5">
        <f t="shared" si="73"/>
        <v>0</v>
      </c>
      <c r="Z116" s="5">
        <f t="shared" si="74"/>
        <v>0</v>
      </c>
      <c r="AA116" s="4">
        <f t="shared" si="75"/>
        <v>1.6170000000000002</v>
      </c>
      <c r="AB116" s="5">
        <f t="shared" si="76"/>
        <v>0.669872068223924</v>
      </c>
      <c r="AC116" s="4">
        <f t="shared" si="77"/>
        <v>0</v>
      </c>
      <c r="AD116" s="5">
        <f t="shared" si="78"/>
        <v>-0.4691346893550145</v>
      </c>
      <c r="AE116" s="5">
        <f t="shared" si="79"/>
        <v>-2.095164439320169</v>
      </c>
      <c r="AF116" s="4">
        <f t="shared" si="48"/>
        <v>0</v>
      </c>
      <c r="AG116" s="4">
        <f t="shared" si="80"/>
        <v>0</v>
      </c>
      <c r="AH116" s="4">
        <f t="shared" si="49"/>
        <v>0</v>
      </c>
      <c r="AI116" s="5">
        <f t="shared" si="50"/>
        <v>0</v>
      </c>
      <c r="AJ116" s="4">
        <f t="shared" si="51"/>
        <v>-0.05686481083091085</v>
      </c>
      <c r="AK116" s="4">
        <f t="shared" si="52"/>
        <v>-0.2539593259782023</v>
      </c>
      <c r="AL116" s="4">
        <f t="shared" si="81"/>
        <v>0.3015548438837145</v>
      </c>
      <c r="AM116" s="4">
        <f t="shared" si="82"/>
        <v>0.30735907218496156</v>
      </c>
    </row>
    <row r="117" spans="5:39" ht="12.75">
      <c r="E117" s="4">
        <f t="shared" si="61"/>
        <v>1.680000000000001</v>
      </c>
      <c r="F117" s="4">
        <f t="shared" si="53"/>
        <v>15.020877383354815</v>
      </c>
      <c r="G117" s="4">
        <f t="shared" si="54"/>
        <v>15.113994283269875</v>
      </c>
      <c r="H117" s="4">
        <f t="shared" si="62"/>
        <v>21.30867383392253</v>
      </c>
      <c r="I117" s="4">
        <f t="shared" si="55"/>
        <v>25.22501563353721</v>
      </c>
      <c r="J117" s="4">
        <f t="shared" si="56"/>
        <v>36.84775758536278</v>
      </c>
      <c r="K117" s="4">
        <f t="shared" si="57"/>
        <v>0</v>
      </c>
      <c r="L117" s="4">
        <f t="shared" si="63"/>
        <v>0.0015</v>
      </c>
      <c r="M117" s="4">
        <f t="shared" si="58"/>
        <v>101299.99999999999</v>
      </c>
      <c r="N117" s="4">
        <f t="shared" si="59"/>
        <v>2.156493727530274</v>
      </c>
      <c r="O117" s="57">
        <f t="shared" si="60"/>
        <v>163.65676230643362</v>
      </c>
      <c r="P117" s="4">
        <f t="shared" si="64"/>
        <v>0.7884881584232376</v>
      </c>
      <c r="Q117" s="5">
        <f t="shared" si="65"/>
        <v>0</v>
      </c>
      <c r="R117" s="4">
        <f t="shared" si="66"/>
        <v>0</v>
      </c>
      <c r="S117" s="5">
        <f t="shared" si="67"/>
        <v>53514.94509574973</v>
      </c>
      <c r="T117" s="5">
        <f t="shared" si="68"/>
        <v>101299.99999999999</v>
      </c>
      <c r="U117" s="5">
        <f t="shared" si="69"/>
        <v>2.156493727530274</v>
      </c>
      <c r="V117" s="5">
        <f t="shared" si="70"/>
        <v>0</v>
      </c>
      <c r="W117" s="5">
        <f t="shared" si="71"/>
        <v>0</v>
      </c>
      <c r="X117" s="5">
        <f t="shared" si="72"/>
        <v>0</v>
      </c>
      <c r="Y117" s="5">
        <f t="shared" si="73"/>
        <v>0</v>
      </c>
      <c r="Z117" s="5">
        <f t="shared" si="74"/>
        <v>0</v>
      </c>
      <c r="AA117" s="4">
        <f t="shared" si="75"/>
        <v>1.6170000000000002</v>
      </c>
      <c r="AB117" s="5">
        <f t="shared" si="76"/>
        <v>0.6562109035762861</v>
      </c>
      <c r="AC117" s="4">
        <f t="shared" si="77"/>
        <v>0</v>
      </c>
      <c r="AD117" s="5">
        <f t="shared" si="78"/>
        <v>-0.4625751746478067</v>
      </c>
      <c r="AE117" s="5">
        <f t="shared" si="79"/>
        <v>-2.0824427545595237</v>
      </c>
      <c r="AF117" s="4">
        <f t="shared" si="48"/>
        <v>0</v>
      </c>
      <c r="AG117" s="4">
        <f t="shared" si="80"/>
        <v>0</v>
      </c>
      <c r="AH117" s="4">
        <f t="shared" si="49"/>
        <v>0</v>
      </c>
      <c r="AI117" s="5">
        <f t="shared" si="50"/>
        <v>0</v>
      </c>
      <c r="AJ117" s="4">
        <f t="shared" si="51"/>
        <v>-0.05606971813912808</v>
      </c>
      <c r="AK117" s="4">
        <f t="shared" si="52"/>
        <v>-0.25241730358297254</v>
      </c>
      <c r="AL117" s="4">
        <f t="shared" si="81"/>
        <v>0.30041754766709633</v>
      </c>
      <c r="AM117" s="4">
        <f t="shared" si="82"/>
        <v>0.3022798856653975</v>
      </c>
    </row>
    <row r="118" spans="5:39" ht="12.75">
      <c r="E118" s="4">
        <f t="shared" si="61"/>
        <v>1.700000000000001</v>
      </c>
      <c r="F118" s="4">
        <f t="shared" si="53"/>
        <v>14.964807665215687</v>
      </c>
      <c r="G118" s="4">
        <f t="shared" si="54"/>
        <v>14.861576979686902</v>
      </c>
      <c r="H118" s="4">
        <f t="shared" si="62"/>
        <v>21.09056516028098</v>
      </c>
      <c r="I118" s="4">
        <f t="shared" si="55"/>
        <v>25.525433181204306</v>
      </c>
      <c r="J118" s="4">
        <f t="shared" si="56"/>
        <v>37.15003747102818</v>
      </c>
      <c r="K118" s="4">
        <f t="shared" si="57"/>
        <v>0</v>
      </c>
      <c r="L118" s="4">
        <f t="shared" si="63"/>
        <v>0.0015</v>
      </c>
      <c r="M118" s="4">
        <f t="shared" si="58"/>
        <v>101299.99999999999</v>
      </c>
      <c r="N118" s="4">
        <f t="shared" si="59"/>
        <v>2.156493727530274</v>
      </c>
      <c r="O118" s="57">
        <f t="shared" si="60"/>
        <v>163.65676230643362</v>
      </c>
      <c r="P118" s="4">
        <f t="shared" si="64"/>
        <v>0.7819371246371498</v>
      </c>
      <c r="Q118" s="5">
        <f t="shared" si="65"/>
        <v>0</v>
      </c>
      <c r="R118" s="4">
        <f t="shared" si="66"/>
        <v>0</v>
      </c>
      <c r="S118" s="5">
        <f t="shared" si="67"/>
        <v>53514.94509574973</v>
      </c>
      <c r="T118" s="5">
        <f t="shared" si="68"/>
        <v>101299.99999999999</v>
      </c>
      <c r="U118" s="5">
        <f t="shared" si="69"/>
        <v>2.156493727530274</v>
      </c>
      <c r="V118" s="5">
        <f t="shared" si="70"/>
        <v>0</v>
      </c>
      <c r="W118" s="5">
        <f t="shared" si="71"/>
        <v>0</v>
      </c>
      <c r="X118" s="5">
        <f t="shared" si="72"/>
        <v>0</v>
      </c>
      <c r="Y118" s="5">
        <f t="shared" si="73"/>
        <v>0</v>
      </c>
      <c r="Z118" s="5">
        <f t="shared" si="74"/>
        <v>0</v>
      </c>
      <c r="AA118" s="4">
        <f t="shared" si="75"/>
        <v>1.6170000000000002</v>
      </c>
      <c r="AB118" s="5">
        <f t="shared" si="76"/>
        <v>0.6428461302546895</v>
      </c>
      <c r="AC118" s="4">
        <f t="shared" si="77"/>
        <v>0</v>
      </c>
      <c r="AD118" s="5">
        <f t="shared" si="78"/>
        <v>-0.45613138502834966</v>
      </c>
      <c r="AE118" s="5">
        <f t="shared" si="79"/>
        <v>-2.0699848858135876</v>
      </c>
      <c r="AF118" s="4">
        <f t="shared" si="48"/>
        <v>0</v>
      </c>
      <c r="AG118" s="4">
        <f t="shared" si="80"/>
        <v>0</v>
      </c>
      <c r="AH118" s="4">
        <f t="shared" si="49"/>
        <v>0</v>
      </c>
      <c r="AI118" s="5">
        <f t="shared" si="50"/>
        <v>0</v>
      </c>
      <c r="AJ118" s="4">
        <f t="shared" si="51"/>
        <v>-0.05528865273070904</v>
      </c>
      <c r="AK118" s="4">
        <f t="shared" si="52"/>
        <v>-0.25090725888649545</v>
      </c>
      <c r="AL118" s="4">
        <f t="shared" si="81"/>
        <v>0.29929615330431375</v>
      </c>
      <c r="AM118" s="4">
        <f t="shared" si="82"/>
        <v>0.29723153959373805</v>
      </c>
    </row>
    <row r="119" spans="5:39" ht="12.75">
      <c r="E119" s="4">
        <f t="shared" si="61"/>
        <v>1.720000000000001</v>
      </c>
      <c r="F119" s="4">
        <f t="shared" si="53"/>
        <v>14.909519012484978</v>
      </c>
      <c r="G119" s="4">
        <f t="shared" si="54"/>
        <v>14.610669720800406</v>
      </c>
      <c r="H119" s="4">
        <f t="shared" si="62"/>
        <v>20.874995254465684</v>
      </c>
      <c r="I119" s="4">
        <f t="shared" si="55"/>
        <v>25.82472933450862</v>
      </c>
      <c r="J119" s="4">
        <f t="shared" si="56"/>
        <v>37.447269010621916</v>
      </c>
      <c r="K119" s="4">
        <f t="shared" si="57"/>
        <v>0</v>
      </c>
      <c r="L119" s="4">
        <f t="shared" si="63"/>
        <v>0.0015</v>
      </c>
      <c r="M119" s="4">
        <f t="shared" si="58"/>
        <v>101299.99999999999</v>
      </c>
      <c r="N119" s="4">
        <f t="shared" si="59"/>
        <v>2.156493727530274</v>
      </c>
      <c r="O119" s="57">
        <f t="shared" si="60"/>
        <v>163.65676230643362</v>
      </c>
      <c r="P119" s="4">
        <f t="shared" si="64"/>
        <v>0.7752749529503938</v>
      </c>
      <c r="Q119" s="5">
        <f t="shared" si="65"/>
        <v>0</v>
      </c>
      <c r="R119" s="4">
        <f t="shared" si="66"/>
        <v>0</v>
      </c>
      <c r="S119" s="5">
        <f t="shared" si="67"/>
        <v>53514.94509574973</v>
      </c>
      <c r="T119" s="5">
        <f t="shared" si="68"/>
        <v>101299.99999999999</v>
      </c>
      <c r="U119" s="5">
        <f t="shared" si="69"/>
        <v>2.156493727530274</v>
      </c>
      <c r="V119" s="5">
        <f t="shared" si="70"/>
        <v>0</v>
      </c>
      <c r="W119" s="5">
        <f t="shared" si="71"/>
        <v>0</v>
      </c>
      <c r="X119" s="5">
        <f t="shared" si="72"/>
        <v>0</v>
      </c>
      <c r="Y119" s="5">
        <f t="shared" si="73"/>
        <v>0</v>
      </c>
      <c r="Z119" s="5">
        <f t="shared" si="74"/>
        <v>0</v>
      </c>
      <c r="AA119" s="4">
        <f t="shared" si="75"/>
        <v>1.6170000000000002</v>
      </c>
      <c r="AB119" s="5">
        <f t="shared" si="76"/>
        <v>0.6297720315983346</v>
      </c>
      <c r="AC119" s="4">
        <f t="shared" si="77"/>
        <v>0</v>
      </c>
      <c r="AD119" s="5">
        <f t="shared" si="78"/>
        <v>-0.4498012078176636</v>
      </c>
      <c r="AE119" s="5">
        <f t="shared" si="79"/>
        <v>-2.0577853051421577</v>
      </c>
      <c r="AF119" s="4">
        <f t="shared" si="48"/>
        <v>0</v>
      </c>
      <c r="AG119" s="4">
        <f t="shared" si="80"/>
        <v>0</v>
      </c>
      <c r="AH119" s="4">
        <f t="shared" si="49"/>
        <v>0</v>
      </c>
      <c r="AI119" s="5">
        <f t="shared" si="50"/>
        <v>0</v>
      </c>
      <c r="AJ119" s="4">
        <f t="shared" si="51"/>
        <v>-0.054521358523353165</v>
      </c>
      <c r="AK119" s="4">
        <f t="shared" si="52"/>
        <v>-0.24942852183541306</v>
      </c>
      <c r="AL119" s="4">
        <f t="shared" si="81"/>
        <v>0.29819038024969957</v>
      </c>
      <c r="AM119" s="4">
        <f t="shared" si="82"/>
        <v>0.29221339441600813</v>
      </c>
    </row>
    <row r="120" spans="5:39" ht="12.75">
      <c r="E120" s="4">
        <f t="shared" si="61"/>
        <v>1.740000000000001</v>
      </c>
      <c r="F120" s="4">
        <f t="shared" si="53"/>
        <v>14.854997653961625</v>
      </c>
      <c r="G120" s="4">
        <f t="shared" si="54"/>
        <v>14.361241198964994</v>
      </c>
      <c r="H120" s="4">
        <f t="shared" si="62"/>
        <v>20.661950635747218</v>
      </c>
      <c r="I120" s="4">
        <f t="shared" si="55"/>
        <v>26.12291971475832</v>
      </c>
      <c r="J120" s="4">
        <f t="shared" si="56"/>
        <v>37.739482405037926</v>
      </c>
      <c r="K120" s="4">
        <f t="shared" si="57"/>
        <v>0</v>
      </c>
      <c r="L120" s="4">
        <f t="shared" si="63"/>
        <v>0.0015</v>
      </c>
      <c r="M120" s="4">
        <f t="shared" si="58"/>
        <v>101299.99999999999</v>
      </c>
      <c r="N120" s="4">
        <f t="shared" si="59"/>
        <v>2.156493727530274</v>
      </c>
      <c r="O120" s="57">
        <f t="shared" si="60"/>
        <v>163.65676230643362</v>
      </c>
      <c r="P120" s="4">
        <f t="shared" si="64"/>
        <v>0.7684997029935888</v>
      </c>
      <c r="Q120" s="5">
        <f t="shared" si="65"/>
        <v>0</v>
      </c>
      <c r="R120" s="4">
        <f t="shared" si="66"/>
        <v>0</v>
      </c>
      <c r="S120" s="5">
        <f t="shared" si="67"/>
        <v>53514.94509574973</v>
      </c>
      <c r="T120" s="5">
        <f t="shared" si="68"/>
        <v>101299.99999999999</v>
      </c>
      <c r="U120" s="5">
        <f t="shared" si="69"/>
        <v>2.156493727530274</v>
      </c>
      <c r="V120" s="5">
        <f t="shared" si="70"/>
        <v>0</v>
      </c>
      <c r="W120" s="5">
        <f t="shared" si="71"/>
        <v>0</v>
      </c>
      <c r="X120" s="5">
        <f t="shared" si="72"/>
        <v>0</v>
      </c>
      <c r="Y120" s="5">
        <f t="shared" si="73"/>
        <v>0</v>
      </c>
      <c r="Z120" s="5">
        <f t="shared" si="74"/>
        <v>0</v>
      </c>
      <c r="AA120" s="4">
        <f t="shared" si="75"/>
        <v>1.6170000000000002</v>
      </c>
      <c r="AB120" s="5">
        <f t="shared" si="76"/>
        <v>0.6169830568952602</v>
      </c>
      <c r="AC120" s="4">
        <f t="shared" si="77"/>
        <v>0</v>
      </c>
      <c r="AD120" s="5">
        <f t="shared" si="78"/>
        <v>-0.443582603805873</v>
      </c>
      <c r="AE120" s="5">
        <f t="shared" si="79"/>
        <v>-2.045838624772329</v>
      </c>
      <c r="AF120" s="4">
        <f t="shared" si="48"/>
        <v>0</v>
      </c>
      <c r="AG120" s="4">
        <f t="shared" si="80"/>
        <v>0</v>
      </c>
      <c r="AH120" s="4">
        <f t="shared" si="49"/>
        <v>0</v>
      </c>
      <c r="AI120" s="5">
        <f t="shared" si="50"/>
        <v>0</v>
      </c>
      <c r="AJ120" s="4">
        <f t="shared" si="51"/>
        <v>-0.05376758834010581</v>
      </c>
      <c r="AK120" s="4">
        <f t="shared" si="52"/>
        <v>-0.24798043936634287</v>
      </c>
      <c r="AL120" s="4">
        <f t="shared" si="81"/>
        <v>0.29709995307923254</v>
      </c>
      <c r="AM120" s="4">
        <f t="shared" si="82"/>
        <v>0.2872248239792999</v>
      </c>
    </row>
    <row r="121" spans="5:39" ht="12.75">
      <c r="E121" s="4">
        <f t="shared" si="61"/>
        <v>1.7600000000000011</v>
      </c>
      <c r="F121" s="4">
        <f t="shared" si="53"/>
        <v>14.80123006562152</v>
      </c>
      <c r="G121" s="4">
        <f t="shared" si="54"/>
        <v>14.113260759598651</v>
      </c>
      <c r="H121" s="4">
        <f t="shared" si="62"/>
        <v>20.451419039369505</v>
      </c>
      <c r="I121" s="4">
        <f t="shared" si="55"/>
        <v>26.420019667837554</v>
      </c>
      <c r="J121" s="4">
        <f t="shared" si="56"/>
        <v>38.02670722901723</v>
      </c>
      <c r="K121" s="4">
        <f t="shared" si="57"/>
        <v>0</v>
      </c>
      <c r="L121" s="4">
        <f t="shared" si="63"/>
        <v>0.0015</v>
      </c>
      <c r="M121" s="4">
        <f t="shared" si="58"/>
        <v>101299.99999999999</v>
      </c>
      <c r="N121" s="4">
        <f t="shared" si="59"/>
        <v>2.156493727530274</v>
      </c>
      <c r="O121" s="57">
        <f t="shared" si="60"/>
        <v>163.65676230643362</v>
      </c>
      <c r="P121" s="4">
        <f t="shared" si="64"/>
        <v>0.7616094157309085</v>
      </c>
      <c r="Q121" s="5">
        <f t="shared" si="65"/>
        <v>0</v>
      </c>
      <c r="R121" s="4">
        <f t="shared" si="66"/>
        <v>0</v>
      </c>
      <c r="S121" s="5">
        <f t="shared" si="67"/>
        <v>53514.94509574973</v>
      </c>
      <c r="T121" s="5">
        <f t="shared" si="68"/>
        <v>101299.99999999999</v>
      </c>
      <c r="U121" s="5">
        <f t="shared" si="69"/>
        <v>2.156493727530274</v>
      </c>
      <c r="V121" s="5">
        <f t="shared" si="70"/>
        <v>0</v>
      </c>
      <c r="W121" s="5">
        <f t="shared" si="71"/>
        <v>0</v>
      </c>
      <c r="X121" s="5">
        <f t="shared" si="72"/>
        <v>0</v>
      </c>
      <c r="Y121" s="5">
        <f t="shared" si="73"/>
        <v>0</v>
      </c>
      <c r="Z121" s="5">
        <f t="shared" si="74"/>
        <v>0</v>
      </c>
      <c r="AA121" s="4">
        <f t="shared" si="75"/>
        <v>1.6170000000000002</v>
      </c>
      <c r="AB121" s="5">
        <f t="shared" si="76"/>
        <v>0.6044738160131375</v>
      </c>
      <c r="AC121" s="4">
        <f t="shared" si="77"/>
        <v>0</v>
      </c>
      <c r="AD121" s="5">
        <f t="shared" si="78"/>
        <v>-0.4374736052413528</v>
      </c>
      <c r="AE121" s="5">
        <f t="shared" si="79"/>
        <v>-2.0341395916987715</v>
      </c>
      <c r="AF121" s="4">
        <f t="shared" si="48"/>
        <v>0</v>
      </c>
      <c r="AG121" s="4">
        <f t="shared" si="80"/>
        <v>0</v>
      </c>
      <c r="AH121" s="4">
        <f t="shared" si="49"/>
        <v>0</v>
      </c>
      <c r="AI121" s="5">
        <f t="shared" si="50"/>
        <v>0</v>
      </c>
      <c r="AJ121" s="4">
        <f t="shared" si="51"/>
        <v>-0.053027103665618525</v>
      </c>
      <c r="AK121" s="4">
        <f t="shared" si="52"/>
        <v>-0.24656237475136625</v>
      </c>
      <c r="AL121" s="4">
        <f t="shared" si="81"/>
        <v>0.2960246013124304</v>
      </c>
      <c r="AM121" s="4">
        <f t="shared" si="82"/>
        <v>0.282265215191973</v>
      </c>
    </row>
    <row r="122" spans="5:39" ht="12.75">
      <c r="E122" s="4">
        <f t="shared" si="61"/>
        <v>1.7800000000000011</v>
      </c>
      <c r="F122" s="4">
        <f t="shared" si="53"/>
        <v>14.7482029619559</v>
      </c>
      <c r="G122" s="4">
        <f t="shared" si="54"/>
        <v>13.866698384847284</v>
      </c>
      <c r="H122" s="4">
        <f t="shared" si="62"/>
        <v>20.24338940749229</v>
      </c>
      <c r="I122" s="4">
        <f t="shared" si="55"/>
        <v>26.716044269149986</v>
      </c>
      <c r="J122" s="4">
        <f t="shared" si="56"/>
        <v>38.308972444209196</v>
      </c>
      <c r="K122" s="4">
        <f t="shared" si="57"/>
        <v>0</v>
      </c>
      <c r="L122" s="4">
        <f t="shared" si="63"/>
        <v>0.0015</v>
      </c>
      <c r="M122" s="4">
        <f t="shared" si="58"/>
        <v>101299.99999999999</v>
      </c>
      <c r="N122" s="4">
        <f t="shared" si="59"/>
        <v>2.156493727530274</v>
      </c>
      <c r="O122" s="57">
        <f t="shared" si="60"/>
        <v>163.65676230643362</v>
      </c>
      <c r="P122" s="4">
        <f t="shared" si="64"/>
        <v>0.7546021149740555</v>
      </c>
      <c r="Q122" s="5">
        <f t="shared" si="65"/>
        <v>0</v>
      </c>
      <c r="R122" s="4">
        <f t="shared" si="66"/>
        <v>0</v>
      </c>
      <c r="S122" s="5">
        <f t="shared" si="67"/>
        <v>53514.94509574973</v>
      </c>
      <c r="T122" s="5">
        <f t="shared" si="68"/>
        <v>101299.99999999999</v>
      </c>
      <c r="U122" s="5">
        <f t="shared" si="69"/>
        <v>2.156493727530274</v>
      </c>
      <c r="V122" s="5">
        <f t="shared" si="70"/>
        <v>0</v>
      </c>
      <c r="W122" s="5">
        <f t="shared" si="71"/>
        <v>0</v>
      </c>
      <c r="X122" s="5">
        <f t="shared" si="72"/>
        <v>0</v>
      </c>
      <c r="Y122" s="5">
        <f t="shared" si="73"/>
        <v>0</v>
      </c>
      <c r="Z122" s="5">
        <f t="shared" si="74"/>
        <v>0</v>
      </c>
      <c r="AA122" s="4">
        <f t="shared" si="75"/>
        <v>1.6170000000000002</v>
      </c>
      <c r="AB122" s="5">
        <f t="shared" si="76"/>
        <v>0.5922390742321283</v>
      </c>
      <c r="AC122" s="4">
        <f t="shared" si="77"/>
        <v>0</v>
      </c>
      <c r="AD122" s="5">
        <f t="shared" si="78"/>
        <v>-0.4314723138973743</v>
      </c>
      <c r="AE122" s="5">
        <f t="shared" si="79"/>
        <v>-2.0226830824515294</v>
      </c>
      <c r="AF122" s="4">
        <f t="shared" si="48"/>
        <v>0</v>
      </c>
      <c r="AG122" s="4">
        <f t="shared" si="80"/>
        <v>0</v>
      </c>
      <c r="AH122" s="4">
        <f t="shared" si="49"/>
        <v>0</v>
      </c>
      <c r="AI122" s="5">
        <f t="shared" si="50"/>
        <v>0</v>
      </c>
      <c r="AJ122" s="4">
        <f t="shared" si="51"/>
        <v>-0.05229967441180294</v>
      </c>
      <c r="AK122" s="4">
        <f t="shared" si="52"/>
        <v>-0.24517370696382174</v>
      </c>
      <c r="AL122" s="4">
        <f t="shared" si="81"/>
        <v>0.294964059239118</v>
      </c>
      <c r="AM122" s="4">
        <f t="shared" si="82"/>
        <v>0.2773339676969457</v>
      </c>
    </row>
    <row r="123" spans="5:39" ht="12.75">
      <c r="E123" s="4">
        <f t="shared" si="61"/>
        <v>1.8000000000000012</v>
      </c>
      <c r="F123" s="4">
        <f t="shared" si="53"/>
        <v>14.695903287544098</v>
      </c>
      <c r="G123" s="4">
        <f t="shared" si="54"/>
        <v>13.621524677883462</v>
      </c>
      <c r="H123" s="4">
        <f t="shared" si="62"/>
        <v>20.037851880554403</v>
      </c>
      <c r="I123" s="4">
        <f t="shared" si="55"/>
        <v>27.011008328389103</v>
      </c>
      <c r="J123" s="4">
        <f t="shared" si="56"/>
        <v>38.58630641190614</v>
      </c>
      <c r="K123" s="4">
        <f t="shared" si="57"/>
        <v>0</v>
      </c>
      <c r="L123" s="4">
        <f t="shared" si="63"/>
        <v>0.0015</v>
      </c>
      <c r="M123" s="4">
        <f t="shared" si="58"/>
        <v>101299.99999999999</v>
      </c>
      <c r="N123" s="4">
        <f t="shared" si="59"/>
        <v>2.156493727530274</v>
      </c>
      <c r="O123" s="57">
        <f t="shared" si="60"/>
        <v>163.65676230643362</v>
      </c>
      <c r="P123" s="4">
        <f t="shared" si="64"/>
        <v>0.7474758090607764</v>
      </c>
      <c r="Q123" s="5">
        <f t="shared" si="65"/>
        <v>0</v>
      </c>
      <c r="R123" s="4">
        <f t="shared" si="66"/>
        <v>0</v>
      </c>
      <c r="S123" s="5">
        <f t="shared" si="67"/>
        <v>53514.94509574973</v>
      </c>
      <c r="T123" s="5">
        <f t="shared" si="68"/>
        <v>101299.99999999999</v>
      </c>
      <c r="U123" s="5">
        <f t="shared" si="69"/>
        <v>2.156493727530274</v>
      </c>
      <c r="V123" s="5">
        <f t="shared" si="70"/>
        <v>0</v>
      </c>
      <c r="W123" s="5">
        <f t="shared" si="71"/>
        <v>0</v>
      </c>
      <c r="X123" s="5">
        <f t="shared" si="72"/>
        <v>0</v>
      </c>
      <c r="Y123" s="5">
        <f t="shared" si="73"/>
        <v>0</v>
      </c>
      <c r="Z123" s="5">
        <f t="shared" si="74"/>
        <v>0</v>
      </c>
      <c r="AA123" s="4">
        <f t="shared" si="75"/>
        <v>1.6170000000000002</v>
      </c>
      <c r="AB123" s="5">
        <f t="shared" si="76"/>
        <v>0.5802737472708429</v>
      </c>
      <c r="AC123" s="4">
        <f t="shared" si="77"/>
        <v>0</v>
      </c>
      <c r="AD123" s="5">
        <f t="shared" si="78"/>
        <v>-0.42557689921187164</v>
      </c>
      <c r="AE123" s="5">
        <f t="shared" si="79"/>
        <v>-2.011464098022817</v>
      </c>
      <c r="AF123" s="4">
        <f t="shared" si="48"/>
        <v>0</v>
      </c>
      <c r="AG123" s="4">
        <f t="shared" si="80"/>
        <v>0</v>
      </c>
      <c r="AH123" s="4">
        <f t="shared" si="49"/>
        <v>0</v>
      </c>
      <c r="AI123" s="5">
        <f t="shared" si="50"/>
        <v>0</v>
      </c>
      <c r="AJ123" s="4">
        <f t="shared" si="51"/>
        <v>-0.05158507869234808</v>
      </c>
      <c r="AK123" s="4">
        <f t="shared" si="52"/>
        <v>-0.2438138300633718</v>
      </c>
      <c r="AL123" s="4">
        <f t="shared" si="81"/>
        <v>0.293918065750882</v>
      </c>
      <c r="AM123" s="4">
        <f t="shared" si="82"/>
        <v>0.27243049355766924</v>
      </c>
    </row>
    <row r="124" spans="5:39" ht="12.75">
      <c r="E124" s="4">
        <f t="shared" si="61"/>
        <v>1.8200000000000012</v>
      </c>
      <c r="F124" s="4">
        <f t="shared" si="53"/>
        <v>14.64431820885175</v>
      </c>
      <c r="G124" s="4">
        <f t="shared" si="54"/>
        <v>13.37771084782009</v>
      </c>
      <c r="H124" s="4">
        <f t="shared" si="62"/>
        <v>19.834797788986663</v>
      </c>
      <c r="I124" s="4">
        <f t="shared" si="55"/>
        <v>27.304926394139986</v>
      </c>
      <c r="J124" s="4">
        <f t="shared" si="56"/>
        <v>38.858736905463815</v>
      </c>
      <c r="K124" s="4">
        <f t="shared" si="57"/>
        <v>0</v>
      </c>
      <c r="L124" s="4">
        <f t="shared" si="63"/>
        <v>0.0015</v>
      </c>
      <c r="M124" s="4">
        <f t="shared" si="58"/>
        <v>101299.99999999999</v>
      </c>
      <c r="N124" s="4">
        <f t="shared" si="59"/>
        <v>2.156493727530274</v>
      </c>
      <c r="O124" s="57">
        <f t="shared" si="60"/>
        <v>163.65676230643362</v>
      </c>
      <c r="P124" s="4">
        <f t="shared" si="64"/>
        <v>0.740228492708313</v>
      </c>
      <c r="Q124" s="5">
        <f t="shared" si="65"/>
        <v>0</v>
      </c>
      <c r="R124" s="4">
        <f t="shared" si="66"/>
        <v>0</v>
      </c>
      <c r="S124" s="5">
        <f t="shared" si="67"/>
        <v>53514.94509574973</v>
      </c>
      <c r="T124" s="5">
        <f t="shared" si="68"/>
        <v>101299.99999999999</v>
      </c>
      <c r="U124" s="5">
        <f t="shared" si="69"/>
        <v>2.156493727530274</v>
      </c>
      <c r="V124" s="5">
        <f t="shared" si="70"/>
        <v>0</v>
      </c>
      <c r="W124" s="5">
        <f t="shared" si="71"/>
        <v>0</v>
      </c>
      <c r="X124" s="5">
        <f t="shared" si="72"/>
        <v>0</v>
      </c>
      <c r="Y124" s="5">
        <f t="shared" si="73"/>
        <v>0</v>
      </c>
      <c r="Z124" s="5">
        <f t="shared" si="74"/>
        <v>0</v>
      </c>
      <c r="AA124" s="4">
        <f t="shared" si="75"/>
        <v>1.6170000000000002</v>
      </c>
      <c r="AB124" s="5">
        <f t="shared" si="76"/>
        <v>0.5685728964968724</v>
      </c>
      <c r="AC124" s="4">
        <f t="shared" si="77"/>
        <v>0</v>
      </c>
      <c r="AD124" s="5">
        <f t="shared" si="78"/>
        <v>-0.4197855964960716</v>
      </c>
      <c r="AE124" s="5">
        <f t="shared" si="79"/>
        <v>-2.000477758944741</v>
      </c>
      <c r="AF124" s="4">
        <f t="shared" si="48"/>
        <v>0</v>
      </c>
      <c r="AG124" s="4">
        <f t="shared" si="80"/>
        <v>0</v>
      </c>
      <c r="AH124" s="4">
        <f t="shared" si="49"/>
        <v>0</v>
      </c>
      <c r="AI124" s="5">
        <f t="shared" si="50"/>
        <v>0</v>
      </c>
      <c r="AJ124" s="4">
        <f t="shared" si="51"/>
        <v>-0.05088310260558443</v>
      </c>
      <c r="AK124" s="4">
        <f t="shared" si="52"/>
        <v>-0.24248215259936254</v>
      </c>
      <c r="AL124" s="4">
        <f t="shared" si="81"/>
        <v>0.292886364177035</v>
      </c>
      <c r="AM124" s="4">
        <f t="shared" si="82"/>
        <v>0.2675542169564018</v>
      </c>
    </row>
    <row r="125" spans="5:39" ht="12.75">
      <c r="E125" s="4">
        <f t="shared" si="61"/>
        <v>1.8400000000000012</v>
      </c>
      <c r="F125" s="4">
        <f t="shared" si="53"/>
        <v>14.593435106246165</v>
      </c>
      <c r="G125" s="4">
        <f t="shared" si="54"/>
        <v>13.135228695220727</v>
      </c>
      <c r="H125" s="4">
        <f t="shared" si="62"/>
        <v>19.634219645200265</v>
      </c>
      <c r="I125" s="4">
        <f t="shared" si="55"/>
        <v>27.597812758317023</v>
      </c>
      <c r="J125" s="4">
        <f t="shared" si="56"/>
        <v>39.12629112242021</v>
      </c>
      <c r="K125" s="4">
        <f t="shared" si="57"/>
        <v>0</v>
      </c>
      <c r="L125" s="4">
        <f t="shared" si="63"/>
        <v>0.0015</v>
      </c>
      <c r="M125" s="4">
        <f t="shared" si="58"/>
        <v>101299.99999999999</v>
      </c>
      <c r="N125" s="4">
        <f t="shared" si="59"/>
        <v>2.156493727530274</v>
      </c>
      <c r="O125" s="57">
        <f t="shared" si="60"/>
        <v>163.65676230643362</v>
      </c>
      <c r="P125" s="4">
        <f t="shared" si="64"/>
        <v>0.7328581490525199</v>
      </c>
      <c r="Q125" s="5">
        <f t="shared" si="65"/>
        <v>0</v>
      </c>
      <c r="R125" s="4">
        <f t="shared" si="66"/>
        <v>0</v>
      </c>
      <c r="S125" s="5">
        <f t="shared" si="67"/>
        <v>53514.94509574973</v>
      </c>
      <c r="T125" s="5">
        <f t="shared" si="68"/>
        <v>101299.99999999999</v>
      </c>
      <c r="U125" s="5">
        <f t="shared" si="69"/>
        <v>2.156493727530274</v>
      </c>
      <c r="V125" s="5">
        <f t="shared" si="70"/>
        <v>0</v>
      </c>
      <c r="W125" s="5">
        <f t="shared" si="71"/>
        <v>0</v>
      </c>
      <c r="X125" s="5">
        <f t="shared" si="72"/>
        <v>0</v>
      </c>
      <c r="Y125" s="5">
        <f t="shared" si="73"/>
        <v>0</v>
      </c>
      <c r="Z125" s="5">
        <f t="shared" si="74"/>
        <v>0</v>
      </c>
      <c r="AA125" s="4">
        <f t="shared" si="75"/>
        <v>1.6170000000000002</v>
      </c>
      <c r="AB125" s="5">
        <f t="shared" si="76"/>
        <v>0.5571317243137609</v>
      </c>
      <c r="AC125" s="4">
        <f t="shared" si="77"/>
        <v>0</v>
      </c>
      <c r="AD125" s="5">
        <f t="shared" si="78"/>
        <v>-0.4140967052078106</v>
      </c>
      <c r="AE125" s="5">
        <f t="shared" si="79"/>
        <v>-1.9897193005102638</v>
      </c>
      <c r="AF125" s="4">
        <f t="shared" si="48"/>
        <v>0</v>
      </c>
      <c r="AG125" s="4">
        <f t="shared" si="80"/>
        <v>0</v>
      </c>
      <c r="AH125" s="4">
        <f t="shared" si="49"/>
        <v>0</v>
      </c>
      <c r="AI125" s="5">
        <f t="shared" si="50"/>
        <v>0</v>
      </c>
      <c r="AJ125" s="4">
        <f t="shared" si="51"/>
        <v>-0.050193540025189165</v>
      </c>
      <c r="AK125" s="4">
        <f t="shared" si="52"/>
        <v>-0.24117809703154713</v>
      </c>
      <c r="AL125" s="4">
        <f t="shared" si="81"/>
        <v>0.29186870212492333</v>
      </c>
      <c r="AM125" s="4">
        <f t="shared" si="82"/>
        <v>0.26270457390441454</v>
      </c>
    </row>
    <row r="126" spans="5:39" ht="12.75">
      <c r="E126" s="4">
        <f t="shared" si="61"/>
        <v>1.8600000000000012</v>
      </c>
      <c r="F126" s="4">
        <f t="shared" si="53"/>
        <v>14.543241566220976</v>
      </c>
      <c r="G126" s="4">
        <f t="shared" si="54"/>
        <v>12.89405059818918</v>
      </c>
      <c r="H126" s="4">
        <f t="shared" si="62"/>
        <v>19.43611113577303</v>
      </c>
      <c r="I126" s="4">
        <f t="shared" si="55"/>
        <v>27.889681460441945</v>
      </c>
      <c r="J126" s="4">
        <f t="shared" si="56"/>
        <v>39.38899569632463</v>
      </c>
      <c r="K126" s="4">
        <f t="shared" si="57"/>
        <v>0</v>
      </c>
      <c r="L126" s="4">
        <f t="shared" si="63"/>
        <v>0.0015</v>
      </c>
      <c r="M126" s="4">
        <f t="shared" si="58"/>
        <v>101299.99999999999</v>
      </c>
      <c r="N126" s="4">
        <f t="shared" si="59"/>
        <v>2.156493727530274</v>
      </c>
      <c r="O126" s="57">
        <f t="shared" si="60"/>
        <v>163.65676230643362</v>
      </c>
      <c r="P126" s="4">
        <f t="shared" si="64"/>
        <v>0.7253627518836709</v>
      </c>
      <c r="Q126" s="5">
        <f t="shared" si="65"/>
        <v>0</v>
      </c>
      <c r="R126" s="4">
        <f t="shared" si="66"/>
        <v>0</v>
      </c>
      <c r="S126" s="5">
        <f t="shared" si="67"/>
        <v>53514.94509574973</v>
      </c>
      <c r="T126" s="5">
        <f t="shared" si="68"/>
        <v>101299.99999999999</v>
      </c>
      <c r="U126" s="5">
        <f t="shared" si="69"/>
        <v>2.156493727530274</v>
      </c>
      <c r="V126" s="5">
        <f t="shared" si="70"/>
        <v>0</v>
      </c>
      <c r="W126" s="5">
        <f t="shared" si="71"/>
        <v>0</v>
      </c>
      <c r="X126" s="5">
        <f t="shared" si="72"/>
        <v>0</v>
      </c>
      <c r="Y126" s="5">
        <f t="shared" si="73"/>
        <v>0</v>
      </c>
      <c r="Z126" s="5">
        <f t="shared" si="74"/>
        <v>0</v>
      </c>
      <c r="AA126" s="4">
        <f t="shared" si="75"/>
        <v>1.6170000000000002</v>
      </c>
      <c r="AB126" s="5">
        <f t="shared" si="76"/>
        <v>0.5459455697166649</v>
      </c>
      <c r="AC126" s="4">
        <f t="shared" si="77"/>
        <v>0</v>
      </c>
      <c r="AD126" s="5">
        <f t="shared" si="78"/>
        <v>-0.4085085872854474</v>
      </c>
      <c r="AE126" s="5">
        <f t="shared" si="79"/>
        <v>-1.9791840681301456</v>
      </c>
      <c r="AF126" s="4">
        <f t="shared" si="48"/>
        <v>0</v>
      </c>
      <c r="AG126" s="4">
        <f t="shared" si="80"/>
        <v>0</v>
      </c>
      <c r="AH126" s="4">
        <f t="shared" si="49"/>
        <v>0</v>
      </c>
      <c r="AI126" s="5">
        <f t="shared" si="50"/>
        <v>0</v>
      </c>
      <c r="AJ126" s="4">
        <f t="shared" si="51"/>
        <v>-0.04951619239823605</v>
      </c>
      <c r="AK126" s="4">
        <f t="shared" si="52"/>
        <v>-0.23990109916729035</v>
      </c>
      <c r="AL126" s="4">
        <f t="shared" si="81"/>
        <v>0.29086483132441954</v>
      </c>
      <c r="AM126" s="4">
        <f t="shared" si="82"/>
        <v>0.2578810119637836</v>
      </c>
    </row>
    <row r="127" spans="5:39" ht="12.75">
      <c r="E127" s="4">
        <f t="shared" si="61"/>
        <v>1.8800000000000012</v>
      </c>
      <c r="F127" s="4">
        <f t="shared" si="53"/>
        <v>14.49372537382274</v>
      </c>
      <c r="G127" s="4">
        <f t="shared" si="54"/>
        <v>12.654149499021889</v>
      </c>
      <c r="H127" s="4">
        <f t="shared" si="62"/>
        <v>19.240467113752437</v>
      </c>
      <c r="I127" s="4">
        <f t="shared" si="55"/>
        <v>28.180546291766365</v>
      </c>
      <c r="J127" s="4">
        <f t="shared" si="56"/>
        <v>39.64687670828841</v>
      </c>
      <c r="K127" s="4">
        <f t="shared" si="57"/>
        <v>0</v>
      </c>
      <c r="L127" s="4">
        <f t="shared" si="63"/>
        <v>0.0015</v>
      </c>
      <c r="M127" s="4">
        <f t="shared" si="58"/>
        <v>101299.99999999999</v>
      </c>
      <c r="N127" s="4">
        <f t="shared" si="59"/>
        <v>2.156493727530274</v>
      </c>
      <c r="O127" s="57">
        <f t="shared" si="60"/>
        <v>163.65676230643362</v>
      </c>
      <c r="P127" s="4">
        <f t="shared" si="64"/>
        <v>0.717740268090246</v>
      </c>
      <c r="Q127" s="5">
        <f t="shared" si="65"/>
        <v>0</v>
      </c>
      <c r="R127" s="4">
        <f t="shared" si="66"/>
        <v>0</v>
      </c>
      <c r="S127" s="5">
        <f t="shared" si="67"/>
        <v>53514.94509574973</v>
      </c>
      <c r="T127" s="5">
        <f t="shared" si="68"/>
        <v>101299.99999999999</v>
      </c>
      <c r="U127" s="5">
        <f t="shared" si="69"/>
        <v>2.156493727530274</v>
      </c>
      <c r="V127" s="5">
        <f t="shared" si="70"/>
        <v>0</v>
      </c>
      <c r="W127" s="5">
        <f t="shared" si="71"/>
        <v>0</v>
      </c>
      <c r="X127" s="5">
        <f t="shared" si="72"/>
        <v>0</v>
      </c>
      <c r="Y127" s="5">
        <f t="shared" si="73"/>
        <v>0</v>
      </c>
      <c r="Z127" s="5">
        <f t="shared" si="74"/>
        <v>0</v>
      </c>
      <c r="AA127" s="4">
        <f t="shared" si="75"/>
        <v>1.6170000000000002</v>
      </c>
      <c r="AB127" s="5">
        <f t="shared" si="76"/>
        <v>0.5350099040093068</v>
      </c>
      <c r="AC127" s="4">
        <f t="shared" si="77"/>
        <v>0</v>
      </c>
      <c r="AD127" s="5">
        <f t="shared" si="78"/>
        <v>-0.40301966553835156</v>
      </c>
      <c r="AE127" s="5">
        <f t="shared" si="79"/>
        <v>-1.968867512818963</v>
      </c>
      <c r="AF127" s="4">
        <f t="shared" si="48"/>
        <v>0</v>
      </c>
      <c r="AG127" s="4">
        <f t="shared" si="80"/>
        <v>0</v>
      </c>
      <c r="AH127" s="4">
        <f t="shared" si="49"/>
        <v>0</v>
      </c>
      <c r="AI127" s="5">
        <f t="shared" si="50"/>
        <v>0</v>
      </c>
      <c r="AJ127" s="4">
        <f t="shared" si="51"/>
        <v>-0.04885086855010322</v>
      </c>
      <c r="AK127" s="4">
        <f t="shared" si="52"/>
        <v>-0.23865060761441975</v>
      </c>
      <c r="AL127" s="4">
        <f t="shared" si="81"/>
        <v>0.28987450747645477</v>
      </c>
      <c r="AM127" s="4">
        <f t="shared" si="82"/>
        <v>0.25308298998043777</v>
      </c>
    </row>
    <row r="128" spans="5:39" ht="12.75">
      <c r="E128" s="4">
        <f t="shared" si="61"/>
        <v>1.9000000000000012</v>
      </c>
      <c r="F128" s="4">
        <f t="shared" si="53"/>
        <v>14.444874505272637</v>
      </c>
      <c r="G128" s="4">
        <f t="shared" si="54"/>
        <v>12.41549889140747</v>
      </c>
      <c r="H128" s="4">
        <f t="shared" si="62"/>
        <v>19.04728359099049</v>
      </c>
      <c r="I128" s="4">
        <f t="shared" si="55"/>
        <v>28.47042079924282</v>
      </c>
      <c r="J128" s="4">
        <f t="shared" si="56"/>
        <v>39.899959698268844</v>
      </c>
      <c r="K128" s="4">
        <f t="shared" si="57"/>
        <v>0</v>
      </c>
      <c r="L128" s="4">
        <f t="shared" si="63"/>
        <v>0.0015</v>
      </c>
      <c r="M128" s="4">
        <f t="shared" si="58"/>
        <v>101299.99999999999</v>
      </c>
      <c r="N128" s="4">
        <f t="shared" si="59"/>
        <v>2.156493727530274</v>
      </c>
      <c r="O128" s="57">
        <f t="shared" si="60"/>
        <v>163.65676230643362</v>
      </c>
      <c r="P128" s="4">
        <f t="shared" si="64"/>
        <v>0.7099886603222005</v>
      </c>
      <c r="Q128" s="5">
        <f t="shared" si="65"/>
        <v>0</v>
      </c>
      <c r="R128" s="4">
        <f t="shared" si="66"/>
        <v>0</v>
      </c>
      <c r="S128" s="5">
        <f t="shared" si="67"/>
        <v>53514.94509574973</v>
      </c>
      <c r="T128" s="5">
        <f t="shared" si="68"/>
        <v>101299.99999999999</v>
      </c>
      <c r="U128" s="5">
        <f t="shared" si="69"/>
        <v>2.156493727530274</v>
      </c>
      <c r="V128" s="5">
        <f t="shared" si="70"/>
        <v>0</v>
      </c>
      <c r="W128" s="5">
        <f t="shared" si="71"/>
        <v>0</v>
      </c>
      <c r="X128" s="5">
        <f t="shared" si="72"/>
        <v>0</v>
      </c>
      <c r="Y128" s="5">
        <f t="shared" si="73"/>
        <v>0</v>
      </c>
      <c r="Z128" s="5">
        <f t="shared" si="74"/>
        <v>0</v>
      </c>
      <c r="AA128" s="4">
        <f t="shared" si="75"/>
        <v>1.6170000000000002</v>
      </c>
      <c r="AB128" s="5">
        <f t="shared" si="76"/>
        <v>0.5243203266751691</v>
      </c>
      <c r="AC128" s="4">
        <f t="shared" si="77"/>
        <v>0</v>
      </c>
      <c r="AD128" s="5">
        <f t="shared" si="78"/>
        <v>-0.3976284220900039</v>
      </c>
      <c r="AE128" s="5">
        <f t="shared" si="79"/>
        <v>-1.9587651868037028</v>
      </c>
      <c r="AF128" s="4">
        <f t="shared" si="48"/>
        <v>0</v>
      </c>
      <c r="AG128" s="4">
        <f t="shared" si="80"/>
        <v>0</v>
      </c>
      <c r="AH128" s="4">
        <f t="shared" si="49"/>
        <v>0</v>
      </c>
      <c r="AI128" s="5">
        <f t="shared" si="50"/>
        <v>0</v>
      </c>
      <c r="AJ128" s="4">
        <f t="shared" si="51"/>
        <v>-0.04819738449575804</v>
      </c>
      <c r="AK128" s="4">
        <f t="shared" si="52"/>
        <v>-0.2374260832489337</v>
      </c>
      <c r="AL128" s="4">
        <f t="shared" si="81"/>
        <v>0.28889749010545274</v>
      </c>
      <c r="AM128" s="4">
        <f t="shared" si="82"/>
        <v>0.2483099778281494</v>
      </c>
    </row>
    <row r="129" spans="5:39" ht="12.75">
      <c r="E129" s="4">
        <f t="shared" si="61"/>
        <v>1.9200000000000013</v>
      </c>
      <c r="F129" s="4">
        <f t="shared" si="53"/>
        <v>14.396677120776879</v>
      </c>
      <c r="G129" s="4">
        <f t="shared" si="54"/>
        <v>12.178072808158536</v>
      </c>
      <c r="H129" s="4">
        <f t="shared" si="62"/>
        <v>18.856557730421287</v>
      </c>
      <c r="I129" s="4">
        <f t="shared" si="55"/>
        <v>28.759318289348272</v>
      </c>
      <c r="J129" s="4">
        <f t="shared" si="56"/>
        <v>40.148269676096994</v>
      </c>
      <c r="K129" s="4">
        <f t="shared" si="57"/>
        <v>0</v>
      </c>
      <c r="L129" s="4">
        <f t="shared" si="63"/>
        <v>0.0015</v>
      </c>
      <c r="M129" s="4">
        <f t="shared" si="58"/>
        <v>101299.99999999999</v>
      </c>
      <c r="N129" s="4">
        <f t="shared" si="59"/>
        <v>2.156493727530274</v>
      </c>
      <c r="O129" s="57">
        <f t="shared" si="60"/>
        <v>163.65676230643362</v>
      </c>
      <c r="P129" s="4">
        <f t="shared" si="64"/>
        <v>0.7021058898853884</v>
      </c>
      <c r="Q129" s="5">
        <f t="shared" si="65"/>
        <v>0</v>
      </c>
      <c r="R129" s="4">
        <f t="shared" si="66"/>
        <v>0</v>
      </c>
      <c r="S129" s="5">
        <f t="shared" si="67"/>
        <v>53514.94509574973</v>
      </c>
      <c r="T129" s="5">
        <f t="shared" si="68"/>
        <v>101299.99999999999</v>
      </c>
      <c r="U129" s="5">
        <f t="shared" si="69"/>
        <v>2.156493727530274</v>
      </c>
      <c r="V129" s="5">
        <f t="shared" si="70"/>
        <v>0</v>
      </c>
      <c r="W129" s="5">
        <f t="shared" si="71"/>
        <v>0</v>
      </c>
      <c r="X129" s="5">
        <f t="shared" si="72"/>
        <v>0</v>
      </c>
      <c r="Y129" s="5">
        <f t="shared" si="73"/>
        <v>0</v>
      </c>
      <c r="Z129" s="5">
        <f t="shared" si="74"/>
        <v>0</v>
      </c>
      <c r="AA129" s="4">
        <f t="shared" si="75"/>
        <v>1.6170000000000002</v>
      </c>
      <c r="AB129" s="5">
        <f t="shared" si="76"/>
        <v>0.5138725613961888</v>
      </c>
      <c r="AC129" s="4">
        <f t="shared" si="77"/>
        <v>0</v>
      </c>
      <c r="AD129" s="5">
        <f t="shared" si="78"/>
        <v>-0.3923333968697922</v>
      </c>
      <c r="AE129" s="5">
        <f t="shared" si="79"/>
        <v>-1.948872739248782</v>
      </c>
      <c r="AF129" s="4">
        <f aca="true" t="shared" si="83" ref="AF129:AF160">-$E$7*$E$13*Q129*$E$18</f>
        <v>0</v>
      </c>
      <c r="AG129" s="4">
        <f t="shared" si="80"/>
        <v>0</v>
      </c>
      <c r="AH129" s="4">
        <f aca="true" t="shared" si="84" ref="AH129:AH160">IF(K129&gt;0,N129*(-AG129/L129),-U129*$E$13*V129*$E$18/L129)</f>
        <v>0</v>
      </c>
      <c r="AI129" s="5">
        <f aca="true" t="shared" si="85" ref="AI129:AI160">$E$10*M129*AH129/N129</f>
        <v>0</v>
      </c>
      <c r="AJ129" s="4">
        <f aca="true" t="shared" si="86" ref="AJ129:AJ160">(AD129/($E$14+K129))*$E$18</f>
        <v>-0.0475555632569445</v>
      </c>
      <c r="AK129" s="4">
        <f aca="true" t="shared" si="87" ref="AK129:AK160">(AE129/($E$14+K129))*$E$18</f>
        <v>-0.23622699869682204</v>
      </c>
      <c r="AL129" s="4">
        <f t="shared" si="81"/>
        <v>0.2879335424155376</v>
      </c>
      <c r="AM129" s="4">
        <f t="shared" si="82"/>
        <v>0.24356145616317074</v>
      </c>
    </row>
    <row r="130" spans="5:39" ht="12.75">
      <c r="E130" s="4">
        <f t="shared" si="61"/>
        <v>1.9400000000000013</v>
      </c>
      <c r="F130" s="4">
        <f aca="true" t="shared" si="88" ref="F130:F161">F129+AJ129</f>
        <v>14.349121557519934</v>
      </c>
      <c r="G130" s="4">
        <f aca="true" t="shared" si="89" ref="G130:G161">G129+AK129</f>
        <v>11.941845809461714</v>
      </c>
      <c r="H130" s="4">
        <f t="shared" si="62"/>
        <v>18.668287838188096</v>
      </c>
      <c r="I130" s="4">
        <f aca="true" t="shared" si="90" ref="I130:I161">I129+AL129</f>
        <v>29.04725183176381</v>
      </c>
      <c r="J130" s="4">
        <f aca="true" t="shared" si="91" ref="J130:J161">J129+AM129</f>
        <v>40.391831132260165</v>
      </c>
      <c r="K130" s="4">
        <f aca="true" t="shared" si="92" ref="K130:K161">IF(K129+AF129&lt;=0,0,K129+AF129)</f>
        <v>0</v>
      </c>
      <c r="L130" s="4">
        <f t="shared" si="63"/>
        <v>0.0015</v>
      </c>
      <c r="M130" s="4">
        <f aca="true" t="shared" si="93" ref="M130:M161">IF((M129+AI129)&lt;=$E$6,$E$6,M129+AI129)</f>
        <v>101299.99999999999</v>
      </c>
      <c r="N130" s="4">
        <f aca="true" t="shared" si="94" ref="N130:N161">N129+AH129</f>
        <v>2.156493727530274</v>
      </c>
      <c r="O130" s="57">
        <f t="shared" si="60"/>
        <v>163.65676230643362</v>
      </c>
      <c r="P130" s="4">
        <f t="shared" si="64"/>
        <v>0.6940899198789082</v>
      </c>
      <c r="Q130" s="5">
        <f t="shared" si="65"/>
        <v>0</v>
      </c>
      <c r="R130" s="4">
        <f t="shared" si="66"/>
        <v>0</v>
      </c>
      <c r="S130" s="5">
        <f t="shared" si="67"/>
        <v>53514.94509574973</v>
      </c>
      <c r="T130" s="5">
        <f t="shared" si="68"/>
        <v>101299.99999999999</v>
      </c>
      <c r="U130" s="5">
        <f t="shared" si="69"/>
        <v>2.156493727530274</v>
      </c>
      <c r="V130" s="5">
        <f t="shared" si="70"/>
        <v>0</v>
      </c>
      <c r="W130" s="5">
        <f t="shared" si="71"/>
        <v>0</v>
      </c>
      <c r="X130" s="5">
        <f t="shared" si="72"/>
        <v>0</v>
      </c>
      <c r="Y130" s="5">
        <f t="shared" si="73"/>
        <v>0</v>
      </c>
      <c r="Z130" s="5">
        <f t="shared" si="74"/>
        <v>0</v>
      </c>
      <c r="AA130" s="4">
        <f t="shared" si="75"/>
        <v>1.6170000000000002</v>
      </c>
      <c r="AB130" s="5">
        <f t="shared" si="76"/>
        <v>0.5036624522125285</v>
      </c>
      <c r="AC130" s="4">
        <f t="shared" si="77"/>
        <v>0</v>
      </c>
      <c r="AD130" s="5">
        <f t="shared" si="78"/>
        <v>-0.38713318614963</v>
      </c>
      <c r="AE130" s="5">
        <f t="shared" si="79"/>
        <v>-1.93918591209172</v>
      </c>
      <c r="AF130" s="4">
        <f t="shared" si="83"/>
        <v>0</v>
      </c>
      <c r="AG130" s="4">
        <f t="shared" si="80"/>
        <v>0</v>
      </c>
      <c r="AH130" s="4">
        <f t="shared" si="84"/>
        <v>0</v>
      </c>
      <c r="AI130" s="5">
        <f t="shared" si="85"/>
        <v>0</v>
      </c>
      <c r="AJ130" s="4">
        <f t="shared" si="86"/>
        <v>-0.046925234684803634</v>
      </c>
      <c r="AK130" s="4">
        <f t="shared" si="87"/>
        <v>-0.2350528378292994</v>
      </c>
      <c r="AL130" s="4">
        <f t="shared" si="81"/>
        <v>0.2869824311503987</v>
      </c>
      <c r="AM130" s="4">
        <f t="shared" si="82"/>
        <v>0.2388369161892343</v>
      </c>
    </row>
    <row r="131" spans="5:39" ht="12.75">
      <c r="E131" s="4">
        <f t="shared" si="61"/>
        <v>1.9600000000000013</v>
      </c>
      <c r="F131" s="4">
        <f t="shared" si="88"/>
        <v>14.302196322835131</v>
      </c>
      <c r="G131" s="4">
        <f t="shared" si="89"/>
        <v>11.706792971632416</v>
      </c>
      <c r="H131" s="4">
        <f t="shared" si="62"/>
        <v>18.482473355522007</v>
      </c>
      <c r="I131" s="4">
        <f t="shared" si="90"/>
        <v>29.334234262914208</v>
      </c>
      <c r="J131" s="4">
        <f t="shared" si="91"/>
        <v>40.6306680484494</v>
      </c>
      <c r="K131" s="4">
        <f t="shared" si="92"/>
        <v>0</v>
      </c>
      <c r="L131" s="4">
        <f t="shared" si="63"/>
        <v>0.0015</v>
      </c>
      <c r="M131" s="4">
        <f t="shared" si="93"/>
        <v>101299.99999999999</v>
      </c>
      <c r="N131" s="4">
        <f t="shared" si="94"/>
        <v>2.156493727530274</v>
      </c>
      <c r="O131" s="57">
        <f t="shared" si="60"/>
        <v>163.65676230643362</v>
      </c>
      <c r="P131" s="4">
        <f t="shared" si="64"/>
        <v>0.6859387185871636</v>
      </c>
      <c r="Q131" s="5">
        <f t="shared" si="65"/>
        <v>0</v>
      </c>
      <c r="R131" s="4">
        <f t="shared" si="66"/>
        <v>0</v>
      </c>
      <c r="S131" s="5">
        <f t="shared" si="67"/>
        <v>53514.94509574973</v>
      </c>
      <c r="T131" s="5">
        <f t="shared" si="68"/>
        <v>101299.99999999999</v>
      </c>
      <c r="U131" s="5">
        <f t="shared" si="69"/>
        <v>2.156493727530274</v>
      </c>
      <c r="V131" s="5">
        <f t="shared" si="70"/>
        <v>0</v>
      </c>
      <c r="W131" s="5">
        <f t="shared" si="71"/>
        <v>0</v>
      </c>
      <c r="X131" s="5">
        <f t="shared" si="72"/>
        <v>0</v>
      </c>
      <c r="Y131" s="5">
        <f t="shared" si="73"/>
        <v>0</v>
      </c>
      <c r="Z131" s="5">
        <f t="shared" si="74"/>
        <v>0</v>
      </c>
      <c r="AA131" s="4">
        <f t="shared" si="75"/>
        <v>1.6170000000000002</v>
      </c>
      <c r="AB131" s="5">
        <f t="shared" si="76"/>
        <v>0.49368595981727914</v>
      </c>
      <c r="AC131" s="4">
        <f t="shared" si="77"/>
        <v>0</v>
      </c>
      <c r="AD131" s="5">
        <f t="shared" si="78"/>
        <v>-0.3820264411215542</v>
      </c>
      <c r="AE131" s="5">
        <f t="shared" si="79"/>
        <v>-1.9297005359840433</v>
      </c>
      <c r="AF131" s="4">
        <f t="shared" si="83"/>
        <v>0</v>
      </c>
      <c r="AG131" s="4">
        <f t="shared" si="80"/>
        <v>0</v>
      </c>
      <c r="AH131" s="4">
        <f t="shared" si="84"/>
        <v>0</v>
      </c>
      <c r="AI131" s="5">
        <f t="shared" si="85"/>
        <v>0</v>
      </c>
      <c r="AJ131" s="4">
        <f t="shared" si="86"/>
        <v>-0.04630623528746112</v>
      </c>
      <c r="AK131" s="4">
        <f t="shared" si="87"/>
        <v>-0.23390309527079314</v>
      </c>
      <c r="AL131" s="4">
        <f t="shared" si="81"/>
        <v>0.2860439264567026</v>
      </c>
      <c r="AM131" s="4">
        <f t="shared" si="82"/>
        <v>0.2341358594326483</v>
      </c>
    </row>
    <row r="132" spans="5:39" ht="12.75">
      <c r="E132" s="4">
        <f t="shared" si="61"/>
        <v>1.9800000000000013</v>
      </c>
      <c r="F132" s="4">
        <f t="shared" si="88"/>
        <v>14.25589008754767</v>
      </c>
      <c r="G132" s="4">
        <f t="shared" si="89"/>
        <v>11.472889876361622</v>
      </c>
      <c r="H132" s="4">
        <f t="shared" si="62"/>
        <v>18.299114850269696</v>
      </c>
      <c r="I132" s="4">
        <f t="shared" si="90"/>
        <v>29.62027818937091</v>
      </c>
      <c r="J132" s="4">
        <f t="shared" si="91"/>
        <v>40.86480390788205</v>
      </c>
      <c r="K132" s="4">
        <f t="shared" si="92"/>
        <v>0</v>
      </c>
      <c r="L132" s="4">
        <f t="shared" si="63"/>
        <v>0.0015</v>
      </c>
      <c r="M132" s="4">
        <f t="shared" si="93"/>
        <v>101299.99999999999</v>
      </c>
      <c r="N132" s="4">
        <f t="shared" si="94"/>
        <v>2.156493727530274</v>
      </c>
      <c r="O132" s="57">
        <f t="shared" si="60"/>
        <v>163.65676230643362</v>
      </c>
      <c r="P132" s="4">
        <f t="shared" si="64"/>
        <v>0.6776502631383742</v>
      </c>
      <c r="Q132" s="5">
        <f t="shared" si="65"/>
        <v>0</v>
      </c>
      <c r="R132" s="4">
        <f t="shared" si="66"/>
        <v>0</v>
      </c>
      <c r="S132" s="5">
        <f t="shared" si="67"/>
        <v>53514.94509574973</v>
      </c>
      <c r="T132" s="5">
        <f t="shared" si="68"/>
        <v>101299.99999999999</v>
      </c>
      <c r="U132" s="5">
        <f t="shared" si="69"/>
        <v>2.156493727530274</v>
      </c>
      <c r="V132" s="5">
        <f t="shared" si="70"/>
        <v>0</v>
      </c>
      <c r="W132" s="5">
        <f t="shared" si="71"/>
        <v>0</v>
      </c>
      <c r="X132" s="5">
        <f t="shared" si="72"/>
        <v>0</v>
      </c>
      <c r="Y132" s="5">
        <f t="shared" si="73"/>
        <v>0</v>
      </c>
      <c r="Z132" s="5">
        <f t="shared" si="74"/>
        <v>0</v>
      </c>
      <c r="AA132" s="4">
        <f t="shared" si="75"/>
        <v>1.6170000000000002</v>
      </c>
      <c r="AB132" s="5">
        <f t="shared" si="76"/>
        <v>0.4839391579802228</v>
      </c>
      <c r="AC132" s="4">
        <f t="shared" si="77"/>
        <v>0</v>
      </c>
      <c r="AD132" s="5">
        <f t="shared" si="78"/>
        <v>-0.37701186651248025</v>
      </c>
      <c r="AE132" s="5">
        <f t="shared" si="79"/>
        <v>-1.9204125263323566</v>
      </c>
      <c r="AF132" s="4">
        <f t="shared" si="83"/>
        <v>0</v>
      </c>
      <c r="AG132" s="4">
        <f t="shared" si="80"/>
        <v>0</v>
      </c>
      <c r="AH132" s="4">
        <f t="shared" si="84"/>
        <v>0</v>
      </c>
      <c r="AI132" s="5">
        <f t="shared" si="85"/>
        <v>0</v>
      </c>
      <c r="AJ132" s="4">
        <f t="shared" si="86"/>
        <v>-0.04569840806211881</v>
      </c>
      <c r="AK132" s="4">
        <f t="shared" si="87"/>
        <v>-0.23277727591907352</v>
      </c>
      <c r="AL132" s="4">
        <f t="shared" si="81"/>
        <v>0.2851178017509534</v>
      </c>
      <c r="AM132" s="4">
        <f t="shared" si="82"/>
        <v>0.22945779752723244</v>
      </c>
    </row>
    <row r="133" spans="5:39" ht="12.75">
      <c r="E133" s="4">
        <f t="shared" si="61"/>
        <v>2.0000000000000013</v>
      </c>
      <c r="F133" s="4">
        <f t="shared" si="88"/>
        <v>14.21019167948555</v>
      </c>
      <c r="G133" s="4">
        <f t="shared" si="89"/>
        <v>11.240112600442549</v>
      </c>
      <c r="H133" s="4">
        <f t="shared" si="62"/>
        <v>18.11821400796303</v>
      </c>
      <c r="I133" s="4">
        <f t="shared" si="90"/>
        <v>29.905395991121864</v>
      </c>
      <c r="J133" s="4">
        <f t="shared" si="91"/>
        <v>41.09426170540928</v>
      </c>
      <c r="K133" s="4">
        <f t="shared" si="92"/>
        <v>0</v>
      </c>
      <c r="L133" s="4">
        <f t="shared" si="63"/>
        <v>0.0015</v>
      </c>
      <c r="M133" s="4">
        <f t="shared" si="93"/>
        <v>101299.99999999999</v>
      </c>
      <c r="N133" s="4">
        <f t="shared" si="94"/>
        <v>2.156493727530274</v>
      </c>
      <c r="O133" s="57">
        <f t="shared" si="60"/>
        <v>163.65676230643362</v>
      </c>
      <c r="P133" s="4">
        <f t="shared" si="64"/>
        <v>0.6692225434411095</v>
      </c>
      <c r="Q133" s="5">
        <f t="shared" si="65"/>
        <v>0</v>
      </c>
      <c r="R133" s="4">
        <f t="shared" si="66"/>
        <v>0</v>
      </c>
      <c r="S133" s="5">
        <f t="shared" si="67"/>
        <v>53514.94509574973</v>
      </c>
      <c r="T133" s="5">
        <f t="shared" si="68"/>
        <v>101299.99999999999</v>
      </c>
      <c r="U133" s="5">
        <f t="shared" si="69"/>
        <v>2.156493727530274</v>
      </c>
      <c r="V133" s="5">
        <f t="shared" si="70"/>
        <v>0</v>
      </c>
      <c r="W133" s="5">
        <f t="shared" si="71"/>
        <v>0</v>
      </c>
      <c r="X133" s="5">
        <f t="shared" si="72"/>
        <v>0</v>
      </c>
      <c r="Y133" s="5">
        <f t="shared" si="73"/>
        <v>0</v>
      </c>
      <c r="Z133" s="5">
        <f t="shared" si="74"/>
        <v>0</v>
      </c>
      <c r="AA133" s="4">
        <f t="shared" si="75"/>
        <v>1.6170000000000002</v>
      </c>
      <c r="AB133" s="5">
        <f t="shared" si="76"/>
        <v>0.4744182300950472</v>
      </c>
      <c r="AC133" s="4">
        <f t="shared" si="77"/>
        <v>0</v>
      </c>
      <c r="AD133" s="5">
        <f t="shared" si="78"/>
        <v>-0.3720882192323124</v>
      </c>
      <c r="AE133" s="5">
        <f t="shared" si="79"/>
        <v>-1.9113178794348789</v>
      </c>
      <c r="AF133" s="4">
        <f t="shared" si="83"/>
        <v>0</v>
      </c>
      <c r="AG133" s="4">
        <f t="shared" si="80"/>
        <v>0</v>
      </c>
      <c r="AH133" s="4">
        <f t="shared" si="84"/>
        <v>0</v>
      </c>
      <c r="AI133" s="5">
        <f t="shared" si="85"/>
        <v>0</v>
      </c>
      <c r="AJ133" s="4">
        <f t="shared" si="86"/>
        <v>-0.04510160233118937</v>
      </c>
      <c r="AK133" s="4">
        <f t="shared" si="87"/>
        <v>-0.23167489447695502</v>
      </c>
      <c r="AL133" s="4">
        <f t="shared" si="81"/>
        <v>0.284203833589711</v>
      </c>
      <c r="AM133" s="4">
        <f t="shared" si="82"/>
        <v>0.22480225200885098</v>
      </c>
    </row>
    <row r="134" spans="5:39" ht="12.75">
      <c r="E134" s="4">
        <f t="shared" si="61"/>
        <v>2.0200000000000014</v>
      </c>
      <c r="F134" s="4">
        <f t="shared" si="88"/>
        <v>14.16509007715436</v>
      </c>
      <c r="G134" s="4">
        <f t="shared" si="89"/>
        <v>11.008437705965594</v>
      </c>
      <c r="H134" s="4">
        <f t="shared" si="62"/>
        <v>17.939773622318146</v>
      </c>
      <c r="I134" s="4">
        <f t="shared" si="90"/>
        <v>30.189599824711575</v>
      </c>
      <c r="J134" s="4">
        <f t="shared" si="91"/>
        <v>41.31906395741813</v>
      </c>
      <c r="K134" s="4">
        <f t="shared" si="92"/>
        <v>0</v>
      </c>
      <c r="L134" s="4">
        <f t="shared" si="63"/>
        <v>0.0015</v>
      </c>
      <c r="M134" s="4">
        <f t="shared" si="93"/>
        <v>101299.99999999999</v>
      </c>
      <c r="N134" s="4">
        <f t="shared" si="94"/>
        <v>2.156493727530274</v>
      </c>
      <c r="O134" s="57">
        <f t="shared" si="60"/>
        <v>163.65676230643362</v>
      </c>
      <c r="P134" s="4">
        <f t="shared" si="64"/>
        <v>0.6606535664101475</v>
      </c>
      <c r="Q134" s="5">
        <f t="shared" si="65"/>
        <v>0</v>
      </c>
      <c r="R134" s="4">
        <f t="shared" si="66"/>
        <v>0</v>
      </c>
      <c r="S134" s="5">
        <f t="shared" si="67"/>
        <v>53514.94509574973</v>
      </c>
      <c r="T134" s="5">
        <f t="shared" si="68"/>
        <v>101299.99999999999</v>
      </c>
      <c r="U134" s="5">
        <f t="shared" si="69"/>
        <v>2.156493727530274</v>
      </c>
      <c r="V134" s="5">
        <f t="shared" si="70"/>
        <v>0</v>
      </c>
      <c r="W134" s="5">
        <f t="shared" si="71"/>
        <v>0</v>
      </c>
      <c r="X134" s="5">
        <f t="shared" si="72"/>
        <v>0</v>
      </c>
      <c r="Y134" s="5">
        <f t="shared" si="73"/>
        <v>0</v>
      </c>
      <c r="Z134" s="5">
        <f t="shared" si="74"/>
        <v>0</v>
      </c>
      <c r="AA134" s="4">
        <f t="shared" si="75"/>
        <v>1.6170000000000002</v>
      </c>
      <c r="AB134" s="5">
        <f t="shared" si="76"/>
        <v>0.4651194658446436</v>
      </c>
      <c r="AC134" s="4">
        <f t="shared" si="77"/>
        <v>0</v>
      </c>
      <c r="AD134" s="5">
        <f t="shared" si="78"/>
        <v>-0.36725430705161527</v>
      </c>
      <c r="AE134" s="5">
        <f t="shared" si="79"/>
        <v>-1.9024126687090896</v>
      </c>
      <c r="AF134" s="4">
        <f t="shared" si="83"/>
        <v>0</v>
      </c>
      <c r="AG134" s="4">
        <f t="shared" si="80"/>
        <v>0</v>
      </c>
      <c r="AH134" s="4">
        <f t="shared" si="84"/>
        <v>0</v>
      </c>
      <c r="AI134" s="5">
        <f t="shared" si="85"/>
        <v>0</v>
      </c>
      <c r="AJ134" s="4">
        <f t="shared" si="86"/>
        <v>-0.04451567358201397</v>
      </c>
      <c r="AK134" s="4">
        <f t="shared" si="87"/>
        <v>-0.23059547499504118</v>
      </c>
      <c r="AL134" s="4">
        <f t="shared" si="81"/>
        <v>0.2833018015430872</v>
      </c>
      <c r="AM134" s="4">
        <f t="shared" si="82"/>
        <v>0.2201687541193119</v>
      </c>
    </row>
    <row r="135" spans="5:39" ht="12.75">
      <c r="E135" s="4">
        <f t="shared" si="61"/>
        <v>2.0400000000000014</v>
      </c>
      <c r="F135" s="4">
        <f t="shared" si="88"/>
        <v>14.120574403572347</v>
      </c>
      <c r="G135" s="4">
        <f t="shared" si="89"/>
        <v>10.777842230970553</v>
      </c>
      <c r="H135" s="4">
        <f t="shared" si="62"/>
        <v>17.76379758504681</v>
      </c>
      <c r="I135" s="4">
        <f t="shared" si="90"/>
        <v>30.47290162625466</v>
      </c>
      <c r="J135" s="4">
        <f t="shared" si="91"/>
        <v>41.539232711537444</v>
      </c>
      <c r="K135" s="4">
        <f t="shared" si="92"/>
        <v>0</v>
      </c>
      <c r="L135" s="4">
        <f t="shared" si="63"/>
        <v>0.0015</v>
      </c>
      <c r="M135" s="4">
        <f t="shared" si="93"/>
        <v>101299.99999999999</v>
      </c>
      <c r="N135" s="4">
        <f t="shared" si="94"/>
        <v>2.156493727530274</v>
      </c>
      <c r="O135" s="57">
        <f t="shared" si="60"/>
        <v>163.65676230643362</v>
      </c>
      <c r="P135" s="4">
        <f t="shared" si="64"/>
        <v>0.6519413604925589</v>
      </c>
      <c r="Q135" s="5">
        <f t="shared" si="65"/>
        <v>0</v>
      </c>
      <c r="R135" s="4">
        <f t="shared" si="66"/>
        <v>0</v>
      </c>
      <c r="S135" s="5">
        <f t="shared" si="67"/>
        <v>53514.94509574973</v>
      </c>
      <c r="T135" s="5">
        <f t="shared" si="68"/>
        <v>101299.99999999999</v>
      </c>
      <c r="U135" s="5">
        <f t="shared" si="69"/>
        <v>2.156493727530274</v>
      </c>
      <c r="V135" s="5">
        <f t="shared" si="70"/>
        <v>0</v>
      </c>
      <c r="W135" s="5">
        <f t="shared" si="71"/>
        <v>0</v>
      </c>
      <c r="X135" s="5">
        <f t="shared" si="72"/>
        <v>0</v>
      </c>
      <c r="Y135" s="5">
        <f t="shared" si="73"/>
        <v>0</v>
      </c>
      <c r="Z135" s="5">
        <f t="shared" si="74"/>
        <v>0</v>
      </c>
      <c r="AA135" s="4">
        <f t="shared" si="75"/>
        <v>1.6170000000000002</v>
      </c>
      <c r="AB135" s="5">
        <f t="shared" si="76"/>
        <v>0.45603925797935435</v>
      </c>
      <c r="AC135" s="4">
        <f t="shared" si="77"/>
        <v>0</v>
      </c>
      <c r="AD135" s="5">
        <f t="shared" si="78"/>
        <v>-0.3625089873050604</v>
      </c>
      <c r="AE135" s="5">
        <f t="shared" si="79"/>
        <v>-1.893693041006491</v>
      </c>
      <c r="AF135" s="4">
        <f t="shared" si="83"/>
        <v>0</v>
      </c>
      <c r="AG135" s="4">
        <f t="shared" si="80"/>
        <v>0</v>
      </c>
      <c r="AH135" s="4">
        <f t="shared" si="84"/>
        <v>0</v>
      </c>
      <c r="AI135" s="5">
        <f t="shared" si="85"/>
        <v>0</v>
      </c>
      <c r="AJ135" s="4">
        <f t="shared" si="86"/>
        <v>-0.04394048330970429</v>
      </c>
      <c r="AK135" s="4">
        <f t="shared" si="87"/>
        <v>-0.2295385504250292</v>
      </c>
      <c r="AL135" s="4">
        <f t="shared" si="81"/>
        <v>0.28241148807144695</v>
      </c>
      <c r="AM135" s="4">
        <f t="shared" si="82"/>
        <v>0.21555684461941105</v>
      </c>
    </row>
    <row r="136" spans="5:39" ht="12.75">
      <c r="E136" s="4">
        <f t="shared" si="61"/>
        <v>2.0600000000000014</v>
      </c>
      <c r="F136" s="4">
        <f t="shared" si="88"/>
        <v>14.076633920262642</v>
      </c>
      <c r="G136" s="4">
        <f t="shared" si="89"/>
        <v>10.548303680545523</v>
      </c>
      <c r="H136" s="4">
        <f t="shared" si="62"/>
        <v>17.59029087485761</v>
      </c>
      <c r="I136" s="4">
        <f t="shared" si="90"/>
        <v>30.755313114326107</v>
      </c>
      <c r="J136" s="4">
        <f t="shared" si="91"/>
        <v>41.75478955615686</v>
      </c>
      <c r="K136" s="4">
        <f t="shared" si="92"/>
        <v>0</v>
      </c>
      <c r="L136" s="4">
        <f t="shared" si="63"/>
        <v>0.0015</v>
      </c>
      <c r="M136" s="4">
        <f t="shared" si="93"/>
        <v>101299.99999999999</v>
      </c>
      <c r="N136" s="4">
        <f t="shared" si="94"/>
        <v>2.156493727530274</v>
      </c>
      <c r="O136" s="57">
        <f t="shared" si="60"/>
        <v>163.65676230643362</v>
      </c>
      <c r="P136" s="4">
        <f t="shared" si="64"/>
        <v>0.6430839805043808</v>
      </c>
      <c r="Q136" s="5">
        <f t="shared" si="65"/>
        <v>0</v>
      </c>
      <c r="R136" s="4">
        <f t="shared" si="66"/>
        <v>0</v>
      </c>
      <c r="S136" s="5">
        <f t="shared" si="67"/>
        <v>53514.94509574973</v>
      </c>
      <c r="T136" s="5">
        <f t="shared" si="68"/>
        <v>101299.99999999999</v>
      </c>
      <c r="U136" s="5">
        <f t="shared" si="69"/>
        <v>2.156493727530274</v>
      </c>
      <c r="V136" s="5">
        <f t="shared" si="70"/>
        <v>0</v>
      </c>
      <c r="W136" s="5">
        <f t="shared" si="71"/>
        <v>0</v>
      </c>
      <c r="X136" s="5">
        <f t="shared" si="72"/>
        <v>0</v>
      </c>
      <c r="Y136" s="5">
        <f t="shared" si="73"/>
        <v>0</v>
      </c>
      <c r="Z136" s="5">
        <f t="shared" si="74"/>
        <v>0</v>
      </c>
      <c r="AA136" s="4">
        <f t="shared" si="75"/>
        <v>1.6170000000000002</v>
      </c>
      <c r="AB136" s="5">
        <f t="shared" si="76"/>
        <v>0.44717409920325757</v>
      </c>
      <c r="AC136" s="4">
        <f t="shared" si="77"/>
        <v>0</v>
      </c>
      <c r="AD136" s="5">
        <f t="shared" si="78"/>
        <v>-0.3578511656168631</v>
      </c>
      <c r="AE136" s="5">
        <f t="shared" si="79"/>
        <v>-1.8851552130108558</v>
      </c>
      <c r="AF136" s="4">
        <f t="shared" si="83"/>
        <v>0</v>
      </c>
      <c r="AG136" s="4">
        <f t="shared" si="80"/>
        <v>0</v>
      </c>
      <c r="AH136" s="4">
        <f t="shared" si="84"/>
        <v>0</v>
      </c>
      <c r="AI136" s="5">
        <f t="shared" si="85"/>
        <v>0</v>
      </c>
      <c r="AJ136" s="4">
        <f t="shared" si="86"/>
        <v>-0.043375898862650066</v>
      </c>
      <c r="AK136" s="4">
        <f t="shared" si="87"/>
        <v>-0.228503662183134</v>
      </c>
      <c r="AL136" s="4">
        <f t="shared" si="81"/>
        <v>0.28153267840525287</v>
      </c>
      <c r="AM136" s="4">
        <f t="shared" si="82"/>
        <v>0.21096607361091047</v>
      </c>
    </row>
    <row r="137" spans="5:39" ht="12.75">
      <c r="E137" s="4">
        <f t="shared" si="61"/>
        <v>2.0800000000000014</v>
      </c>
      <c r="F137" s="4">
        <f t="shared" si="88"/>
        <v>14.033258021399993</v>
      </c>
      <c r="G137" s="4">
        <f t="shared" si="89"/>
        <v>10.31980001836239</v>
      </c>
      <c r="H137" s="4">
        <f t="shared" si="62"/>
        <v>17.41925954551971</v>
      </c>
      <c r="I137" s="4">
        <f t="shared" si="90"/>
        <v>31.03684579273136</v>
      </c>
      <c r="J137" s="4">
        <f t="shared" si="91"/>
        <v>41.96575562976777</v>
      </c>
      <c r="K137" s="4">
        <f t="shared" si="92"/>
        <v>0</v>
      </c>
      <c r="L137" s="4">
        <f t="shared" si="63"/>
        <v>0.0015</v>
      </c>
      <c r="M137" s="4">
        <f t="shared" si="93"/>
        <v>101299.99999999999</v>
      </c>
      <c r="N137" s="4">
        <f t="shared" si="94"/>
        <v>2.156493727530274</v>
      </c>
      <c r="O137" s="57">
        <f t="shared" si="60"/>
        <v>163.65676230643362</v>
      </c>
      <c r="P137" s="4">
        <f t="shared" si="64"/>
        <v>0.6340795127875368</v>
      </c>
      <c r="Q137" s="5">
        <f t="shared" si="65"/>
        <v>0</v>
      </c>
      <c r="R137" s="4">
        <f t="shared" si="66"/>
        <v>0</v>
      </c>
      <c r="S137" s="5">
        <f t="shared" si="67"/>
        <v>53514.94509574973</v>
      </c>
      <c r="T137" s="5">
        <f t="shared" si="68"/>
        <v>101299.99999999999</v>
      </c>
      <c r="U137" s="5">
        <f t="shared" si="69"/>
        <v>2.156493727530274</v>
      </c>
      <c r="V137" s="5">
        <f t="shared" si="70"/>
        <v>0</v>
      </c>
      <c r="W137" s="5">
        <f t="shared" si="71"/>
        <v>0</v>
      </c>
      <c r="X137" s="5">
        <f t="shared" si="72"/>
        <v>0</v>
      </c>
      <c r="Y137" s="5">
        <f t="shared" si="73"/>
        <v>0</v>
      </c>
      <c r="Z137" s="5">
        <f t="shared" si="74"/>
        <v>0</v>
      </c>
      <c r="AA137" s="4">
        <f t="shared" si="75"/>
        <v>1.6170000000000002</v>
      </c>
      <c r="AB137" s="5">
        <f t="shared" si="76"/>
        <v>0.43852057916378456</v>
      </c>
      <c r="AC137" s="4">
        <f t="shared" si="77"/>
        <v>0</v>
      </c>
      <c r="AD137" s="5">
        <f t="shared" si="78"/>
        <v>-0.3532797946444254</v>
      </c>
      <c r="AE137" s="5">
        <f t="shared" si="79"/>
        <v>-1.8767954677166903</v>
      </c>
      <c r="AF137" s="4">
        <f t="shared" si="83"/>
        <v>0</v>
      </c>
      <c r="AG137" s="4">
        <f t="shared" si="80"/>
        <v>0</v>
      </c>
      <c r="AH137" s="4">
        <f t="shared" si="84"/>
        <v>0</v>
      </c>
      <c r="AI137" s="5">
        <f t="shared" si="85"/>
        <v>0</v>
      </c>
      <c r="AJ137" s="4">
        <f t="shared" si="86"/>
        <v>-0.042821793290233376</v>
      </c>
      <c r="AK137" s="4">
        <f t="shared" si="87"/>
        <v>-0.2274903597232352</v>
      </c>
      <c r="AL137" s="4">
        <f t="shared" si="81"/>
        <v>0.2806651604279999</v>
      </c>
      <c r="AM137" s="4">
        <f t="shared" si="82"/>
        <v>0.2063960003672478</v>
      </c>
    </row>
    <row r="138" spans="5:39" ht="12.75">
      <c r="E138" s="4">
        <f t="shared" si="61"/>
        <v>2.1000000000000014</v>
      </c>
      <c r="F138" s="4">
        <f t="shared" si="88"/>
        <v>13.99043622810976</v>
      </c>
      <c r="G138" s="4">
        <f t="shared" si="89"/>
        <v>10.092309658639154</v>
      </c>
      <c r="H138" s="4">
        <f t="shared" si="62"/>
        <v>17.25071071285665</v>
      </c>
      <c r="I138" s="4">
        <f t="shared" si="90"/>
        <v>31.31751095315936</v>
      </c>
      <c r="J138" s="4">
        <f t="shared" si="91"/>
        <v>42.17215163013502</v>
      </c>
      <c r="K138" s="4">
        <f t="shared" si="92"/>
        <v>0</v>
      </c>
      <c r="L138" s="4">
        <f t="shared" si="63"/>
        <v>0.0015</v>
      </c>
      <c r="M138" s="4">
        <f t="shared" si="93"/>
        <v>101299.99999999999</v>
      </c>
      <c r="N138" s="4">
        <f t="shared" si="94"/>
        <v>2.156493727530274</v>
      </c>
      <c r="O138" s="57">
        <f t="shared" si="60"/>
        <v>163.65676230643362</v>
      </c>
      <c r="P138" s="4">
        <f t="shared" si="64"/>
        <v>0.6249260806957926</v>
      </c>
      <c r="Q138" s="5">
        <f t="shared" si="65"/>
        <v>0</v>
      </c>
      <c r="R138" s="4">
        <f t="shared" si="66"/>
        <v>0</v>
      </c>
      <c r="S138" s="5">
        <f t="shared" si="67"/>
        <v>53514.94509574973</v>
      </c>
      <c r="T138" s="5">
        <f t="shared" si="68"/>
        <v>101299.99999999999</v>
      </c>
      <c r="U138" s="5">
        <f t="shared" si="69"/>
        <v>2.156493727530274</v>
      </c>
      <c r="V138" s="5">
        <f t="shared" si="70"/>
        <v>0</v>
      </c>
      <c r="W138" s="5">
        <f t="shared" si="71"/>
        <v>0</v>
      </c>
      <c r="X138" s="5">
        <f t="shared" si="72"/>
        <v>0</v>
      </c>
      <c r="Y138" s="5">
        <f t="shared" si="73"/>
        <v>0</v>
      </c>
      <c r="Z138" s="5">
        <f t="shared" si="74"/>
        <v>0</v>
      </c>
      <c r="AA138" s="4">
        <f t="shared" si="75"/>
        <v>1.6170000000000002</v>
      </c>
      <c r="AB138" s="5">
        <f t="shared" si="76"/>
        <v>0.43007538154016234</v>
      </c>
      <c r="AC138" s="4">
        <f t="shared" si="77"/>
        <v>0</v>
      </c>
      <c r="AD138" s="5">
        <f t="shared" si="78"/>
        <v>-0.34879387283639823</v>
      </c>
      <c r="AE138" s="5">
        <f t="shared" si="79"/>
        <v>-1.8686101509850164</v>
      </c>
      <c r="AF138" s="4">
        <f t="shared" si="83"/>
        <v>0</v>
      </c>
      <c r="AG138" s="4">
        <f t="shared" si="80"/>
        <v>0</v>
      </c>
      <c r="AH138" s="4">
        <f t="shared" si="84"/>
        <v>0</v>
      </c>
      <c r="AI138" s="5">
        <f t="shared" si="85"/>
        <v>0</v>
      </c>
      <c r="AJ138" s="4">
        <f t="shared" si="86"/>
        <v>-0.0422780451922907</v>
      </c>
      <c r="AK138" s="4">
        <f t="shared" si="87"/>
        <v>-0.22649820011939592</v>
      </c>
      <c r="AL138" s="4">
        <f t="shared" si="81"/>
        <v>0.2798087245621952</v>
      </c>
      <c r="AM138" s="4">
        <f t="shared" si="82"/>
        <v>0.20184619317278307</v>
      </c>
    </row>
    <row r="139" spans="5:39" ht="12.75">
      <c r="E139" s="4">
        <f t="shared" si="61"/>
        <v>2.1200000000000014</v>
      </c>
      <c r="F139" s="4">
        <f t="shared" si="88"/>
        <v>13.948158182917469</v>
      </c>
      <c r="G139" s="4">
        <f t="shared" si="89"/>
        <v>9.865811458519758</v>
      </c>
      <c r="H139" s="4">
        <f t="shared" si="62"/>
        <v>17.08465254053319</v>
      </c>
      <c r="I139" s="4">
        <f t="shared" si="90"/>
        <v>31.597319677721554</v>
      </c>
      <c r="J139" s="4">
        <f t="shared" si="91"/>
        <v>42.3739978233078</v>
      </c>
      <c r="K139" s="4">
        <f t="shared" si="92"/>
        <v>0</v>
      </c>
      <c r="L139" s="4">
        <f t="shared" si="63"/>
        <v>0.0015</v>
      </c>
      <c r="M139" s="4">
        <f t="shared" si="93"/>
        <v>101299.99999999999</v>
      </c>
      <c r="N139" s="4">
        <f t="shared" si="94"/>
        <v>2.156493727530274</v>
      </c>
      <c r="O139" s="57">
        <f t="shared" si="60"/>
        <v>163.65676230643362</v>
      </c>
      <c r="P139" s="4">
        <f t="shared" si="64"/>
        <v>0.6156218504174612</v>
      </c>
      <c r="Q139" s="5">
        <f t="shared" si="65"/>
        <v>0</v>
      </c>
      <c r="R139" s="4">
        <f t="shared" si="66"/>
        <v>0</v>
      </c>
      <c r="S139" s="5">
        <f t="shared" si="67"/>
        <v>53514.94509574973</v>
      </c>
      <c r="T139" s="5">
        <f t="shared" si="68"/>
        <v>101299.99999999999</v>
      </c>
      <c r="U139" s="5">
        <f t="shared" si="69"/>
        <v>2.156493727530274</v>
      </c>
      <c r="V139" s="5">
        <f t="shared" si="70"/>
        <v>0</v>
      </c>
      <c r="W139" s="5">
        <f t="shared" si="71"/>
        <v>0</v>
      </c>
      <c r="X139" s="5">
        <f t="shared" si="72"/>
        <v>0</v>
      </c>
      <c r="Y139" s="5">
        <f t="shared" si="73"/>
        <v>0</v>
      </c>
      <c r="Z139" s="5">
        <f t="shared" si="74"/>
        <v>0</v>
      </c>
      <c r="AA139" s="4">
        <f t="shared" si="75"/>
        <v>1.6170000000000002</v>
      </c>
      <c r="AB139" s="5">
        <f t="shared" si="76"/>
        <v>0.42183528122636876</v>
      </c>
      <c r="AC139" s="4">
        <f t="shared" si="77"/>
        <v>0</v>
      </c>
      <c r="AD139" s="5">
        <f t="shared" si="78"/>
        <v>-0.34439244320137863</v>
      </c>
      <c r="AE139" s="5">
        <f t="shared" si="79"/>
        <v>-1.8605956681739535</v>
      </c>
      <c r="AF139" s="4">
        <f t="shared" si="83"/>
        <v>0</v>
      </c>
      <c r="AG139" s="4">
        <f t="shared" si="80"/>
        <v>0</v>
      </c>
      <c r="AH139" s="4">
        <f t="shared" si="84"/>
        <v>0</v>
      </c>
      <c r="AI139" s="5">
        <f t="shared" si="85"/>
        <v>0</v>
      </c>
      <c r="AJ139" s="4">
        <f t="shared" si="86"/>
        <v>-0.04174453856986408</v>
      </c>
      <c r="AK139" s="4">
        <f t="shared" si="87"/>
        <v>-0.2255267476574489</v>
      </c>
      <c r="AL139" s="4">
        <f t="shared" si="81"/>
        <v>0.2789631636583494</v>
      </c>
      <c r="AM139" s="4">
        <f t="shared" si="82"/>
        <v>0.19731622917039515</v>
      </c>
    </row>
    <row r="140" spans="5:39" ht="12.75">
      <c r="E140" s="4">
        <f t="shared" si="61"/>
        <v>2.1400000000000015</v>
      </c>
      <c r="F140" s="4">
        <f t="shared" si="88"/>
        <v>13.906413644347605</v>
      </c>
      <c r="G140" s="4">
        <f t="shared" si="89"/>
        <v>9.640284710862309</v>
      </c>
      <c r="H140" s="4">
        <f t="shared" si="62"/>
        <v>16.92109422449337</v>
      </c>
      <c r="I140" s="4">
        <f t="shared" si="90"/>
        <v>31.876282841379904</v>
      </c>
      <c r="J140" s="4">
        <f t="shared" si="91"/>
        <v>42.5713140524782</v>
      </c>
      <c r="K140" s="4">
        <f t="shared" si="92"/>
        <v>0</v>
      </c>
      <c r="L140" s="4">
        <f t="shared" si="63"/>
        <v>0.0015</v>
      </c>
      <c r="M140" s="4">
        <f t="shared" si="93"/>
        <v>101299.99999999999</v>
      </c>
      <c r="N140" s="4">
        <f t="shared" si="94"/>
        <v>2.156493727530274</v>
      </c>
      <c r="O140" s="57">
        <f t="shared" si="60"/>
        <v>163.65676230643362</v>
      </c>
      <c r="P140" s="4">
        <f t="shared" si="64"/>
        <v>0.6061650371413002</v>
      </c>
      <c r="Q140" s="5">
        <f t="shared" si="65"/>
        <v>0</v>
      </c>
      <c r="R140" s="4">
        <f t="shared" si="66"/>
        <v>0</v>
      </c>
      <c r="S140" s="5">
        <f t="shared" si="67"/>
        <v>53514.94509574973</v>
      </c>
      <c r="T140" s="5">
        <f t="shared" si="68"/>
        <v>101299.99999999999</v>
      </c>
      <c r="U140" s="5">
        <f t="shared" si="69"/>
        <v>2.156493727530274</v>
      </c>
      <c r="V140" s="5">
        <f t="shared" si="70"/>
        <v>0</v>
      </c>
      <c r="W140" s="5">
        <f t="shared" si="71"/>
        <v>0</v>
      </c>
      <c r="X140" s="5">
        <f t="shared" si="72"/>
        <v>0</v>
      </c>
      <c r="Y140" s="5">
        <f t="shared" si="73"/>
        <v>0</v>
      </c>
      <c r="Z140" s="5">
        <f t="shared" si="74"/>
        <v>0</v>
      </c>
      <c r="AA140" s="4">
        <f t="shared" si="75"/>
        <v>1.6170000000000002</v>
      </c>
      <c r="AB140" s="5">
        <f t="shared" si="76"/>
        <v>0.4137971416044619</v>
      </c>
      <c r="AC140" s="4">
        <f t="shared" si="77"/>
        <v>0</v>
      </c>
      <c r="AD140" s="5">
        <f t="shared" si="78"/>
        <v>-0.3400745920834573</v>
      </c>
      <c r="AE140" s="5">
        <f t="shared" si="79"/>
        <v>-1.8527484808419628</v>
      </c>
      <c r="AF140" s="4">
        <f t="shared" si="83"/>
        <v>0</v>
      </c>
      <c r="AG140" s="4">
        <f t="shared" si="80"/>
        <v>0</v>
      </c>
      <c r="AH140" s="4">
        <f t="shared" si="84"/>
        <v>0</v>
      </c>
      <c r="AI140" s="5">
        <f t="shared" si="85"/>
        <v>0</v>
      </c>
      <c r="AJ140" s="4">
        <f t="shared" si="86"/>
        <v>-0.0412211626767827</v>
      </c>
      <c r="AK140" s="4">
        <f t="shared" si="87"/>
        <v>-0.22457557343538942</v>
      </c>
      <c r="AL140" s="4">
        <f t="shared" si="81"/>
        <v>0.27812827288695213</v>
      </c>
      <c r="AM140" s="4">
        <f t="shared" si="82"/>
        <v>0.1928056942172462</v>
      </c>
    </row>
    <row r="141" spans="5:39" ht="12.75">
      <c r="E141" s="4">
        <f t="shared" si="61"/>
        <v>2.1600000000000015</v>
      </c>
      <c r="F141" s="4">
        <f t="shared" si="88"/>
        <v>13.865192481670823</v>
      </c>
      <c r="G141" s="4">
        <f t="shared" si="89"/>
        <v>9.41570913742692</v>
      </c>
      <c r="H141" s="4">
        <f t="shared" si="62"/>
        <v>16.7600459759037</v>
      </c>
      <c r="I141" s="4">
        <f t="shared" si="90"/>
        <v>32.15441111426686</v>
      </c>
      <c r="J141" s="4">
        <f t="shared" si="91"/>
        <v>42.76411974669545</v>
      </c>
      <c r="K141" s="4">
        <f t="shared" si="92"/>
        <v>0</v>
      </c>
      <c r="L141" s="4">
        <f t="shared" si="63"/>
        <v>0.0015</v>
      </c>
      <c r="M141" s="4">
        <f t="shared" si="93"/>
        <v>101299.99999999999</v>
      </c>
      <c r="N141" s="4">
        <f t="shared" si="94"/>
        <v>2.156493727530274</v>
      </c>
      <c r="O141" s="57">
        <f t="shared" si="60"/>
        <v>163.65676230643362</v>
      </c>
      <c r="P141" s="4">
        <f t="shared" si="64"/>
        <v>0.5965539115705347</v>
      </c>
      <c r="Q141" s="5">
        <f t="shared" si="65"/>
        <v>0</v>
      </c>
      <c r="R141" s="4">
        <f t="shared" si="66"/>
        <v>0</v>
      </c>
      <c r="S141" s="5">
        <f t="shared" si="67"/>
        <v>53514.94509574973</v>
      </c>
      <c r="T141" s="5">
        <f t="shared" si="68"/>
        <v>101299.99999999999</v>
      </c>
      <c r="U141" s="5">
        <f t="shared" si="69"/>
        <v>2.156493727530274</v>
      </c>
      <c r="V141" s="5">
        <f t="shared" si="70"/>
        <v>0</v>
      </c>
      <c r="W141" s="5">
        <f t="shared" si="71"/>
        <v>0</v>
      </c>
      <c r="X141" s="5">
        <f t="shared" si="72"/>
        <v>0</v>
      </c>
      <c r="Y141" s="5">
        <f t="shared" si="73"/>
        <v>0</v>
      </c>
      <c r="Z141" s="5">
        <f t="shared" si="74"/>
        <v>0</v>
      </c>
      <c r="AA141" s="4">
        <f t="shared" si="75"/>
        <v>1.6170000000000002</v>
      </c>
      <c r="AB141" s="5">
        <f t="shared" si="76"/>
        <v>0.40595791190431374</v>
      </c>
      <c r="AC141" s="4">
        <f t="shared" si="77"/>
        <v>0</v>
      </c>
      <c r="AD141" s="5">
        <f t="shared" si="78"/>
        <v>-0.33583944794083287</v>
      </c>
      <c r="AE141" s="5">
        <f t="shared" si="79"/>
        <v>-1.8450651035220147</v>
      </c>
      <c r="AF141" s="4">
        <f t="shared" si="83"/>
        <v>0</v>
      </c>
      <c r="AG141" s="4">
        <f t="shared" si="80"/>
        <v>0</v>
      </c>
      <c r="AH141" s="4">
        <f t="shared" si="84"/>
        <v>0</v>
      </c>
      <c r="AI141" s="5">
        <f t="shared" si="85"/>
        <v>0</v>
      </c>
      <c r="AJ141" s="4">
        <f t="shared" si="86"/>
        <v>-0.0407078118716161</v>
      </c>
      <c r="AK141" s="4">
        <f t="shared" si="87"/>
        <v>-0.22364425497236542</v>
      </c>
      <c r="AL141" s="4">
        <f t="shared" si="81"/>
        <v>0.2773038496334165</v>
      </c>
      <c r="AM141" s="4">
        <f t="shared" si="82"/>
        <v>0.1883141827485384</v>
      </c>
    </row>
    <row r="142" spans="5:39" ht="12.75">
      <c r="E142" s="4">
        <f t="shared" si="61"/>
        <v>2.1800000000000015</v>
      </c>
      <c r="F142" s="4">
        <f t="shared" si="88"/>
        <v>13.824484669799206</v>
      </c>
      <c r="G142" s="4">
        <f t="shared" si="89"/>
        <v>9.192064882454554</v>
      </c>
      <c r="H142" s="4">
        <f t="shared" si="62"/>
        <v>16.601519002451777</v>
      </c>
      <c r="I142" s="4">
        <f t="shared" si="90"/>
        <v>32.431714963900276</v>
      </c>
      <c r="J142" s="4">
        <f t="shared" si="91"/>
        <v>42.95243392944399</v>
      </c>
      <c r="K142" s="4">
        <f t="shared" si="92"/>
        <v>0</v>
      </c>
      <c r="L142" s="4">
        <f t="shared" si="63"/>
        <v>0.0015</v>
      </c>
      <c r="M142" s="4">
        <f t="shared" si="93"/>
        <v>101299.99999999999</v>
      </c>
      <c r="N142" s="4">
        <f t="shared" si="94"/>
        <v>2.156493727530274</v>
      </c>
      <c r="O142" s="57">
        <f t="shared" si="60"/>
        <v>163.65676230643362</v>
      </c>
      <c r="P142" s="4">
        <f t="shared" si="64"/>
        <v>0.586786806788187</v>
      </c>
      <c r="Q142" s="5">
        <f t="shared" si="65"/>
        <v>0</v>
      </c>
      <c r="R142" s="4">
        <f t="shared" si="66"/>
        <v>0</v>
      </c>
      <c r="S142" s="5">
        <f t="shared" si="67"/>
        <v>53514.94509574973</v>
      </c>
      <c r="T142" s="5">
        <f t="shared" si="68"/>
        <v>101299.99999999999</v>
      </c>
      <c r="U142" s="5">
        <f t="shared" si="69"/>
        <v>2.156493727530274</v>
      </c>
      <c r="V142" s="5">
        <f t="shared" si="70"/>
        <v>0</v>
      </c>
      <c r="W142" s="5">
        <f t="shared" si="71"/>
        <v>0</v>
      </c>
      <c r="X142" s="5">
        <f t="shared" si="72"/>
        <v>0</v>
      </c>
      <c r="Y142" s="5">
        <f t="shared" si="73"/>
        <v>0</v>
      </c>
      <c r="Z142" s="5">
        <f t="shared" si="74"/>
        <v>0</v>
      </c>
      <c r="AA142" s="4">
        <f t="shared" si="75"/>
        <v>1.6170000000000002</v>
      </c>
      <c r="AB142" s="5">
        <f t="shared" si="76"/>
        <v>0.3983146246459539</v>
      </c>
      <c r="AC142" s="4">
        <f t="shared" si="77"/>
        <v>0</v>
      </c>
      <c r="AD142" s="5">
        <f t="shared" si="78"/>
        <v>-0.3316861801237341</v>
      </c>
      <c r="AE142" s="5">
        <f t="shared" si="79"/>
        <v>-1.8375421005653412</v>
      </c>
      <c r="AF142" s="4">
        <f t="shared" si="83"/>
        <v>0</v>
      </c>
      <c r="AG142" s="4">
        <f t="shared" si="80"/>
        <v>0</v>
      </c>
      <c r="AH142" s="4">
        <f t="shared" si="84"/>
        <v>0</v>
      </c>
      <c r="AI142" s="5">
        <f t="shared" si="85"/>
        <v>0</v>
      </c>
      <c r="AJ142" s="4">
        <f t="shared" si="86"/>
        <v>-0.040204385469543524</v>
      </c>
      <c r="AK142" s="4">
        <f t="shared" si="87"/>
        <v>-0.22273237582610197</v>
      </c>
      <c r="AL142" s="4">
        <f t="shared" si="81"/>
        <v>0.2764896933959841</v>
      </c>
      <c r="AM142" s="4">
        <f t="shared" si="82"/>
        <v>0.18384129764909107</v>
      </c>
    </row>
    <row r="143" spans="5:39" ht="12.75">
      <c r="E143" s="4">
        <f t="shared" si="61"/>
        <v>2.2000000000000015</v>
      </c>
      <c r="F143" s="4">
        <f t="shared" si="88"/>
        <v>13.784280284329663</v>
      </c>
      <c r="G143" s="4">
        <f t="shared" si="89"/>
        <v>8.969332506628453</v>
      </c>
      <c r="H143" s="4">
        <f t="shared" si="62"/>
        <v>16.445525487846876</v>
      </c>
      <c r="I143" s="4">
        <f t="shared" si="90"/>
        <v>32.708204657296264</v>
      </c>
      <c r="J143" s="4">
        <f t="shared" si="91"/>
        <v>43.13627522709308</v>
      </c>
      <c r="K143" s="4">
        <f t="shared" si="92"/>
        <v>0</v>
      </c>
      <c r="L143" s="4">
        <f t="shared" si="63"/>
        <v>0.0015</v>
      </c>
      <c r="M143" s="4">
        <f t="shared" si="93"/>
        <v>101299.99999999999</v>
      </c>
      <c r="N143" s="4">
        <f t="shared" si="94"/>
        <v>2.156493727530274</v>
      </c>
      <c r="O143" s="57">
        <f t="shared" si="60"/>
        <v>163.65676230643362</v>
      </c>
      <c r="P143" s="4">
        <f t="shared" si="64"/>
        <v>0.5768621254748871</v>
      </c>
      <c r="Q143" s="5">
        <f t="shared" si="65"/>
        <v>0</v>
      </c>
      <c r="R143" s="4">
        <f t="shared" si="66"/>
        <v>0</v>
      </c>
      <c r="S143" s="5">
        <f t="shared" si="67"/>
        <v>53514.94509574973</v>
      </c>
      <c r="T143" s="5">
        <f t="shared" si="68"/>
        <v>101299.99999999999</v>
      </c>
      <c r="U143" s="5">
        <f t="shared" si="69"/>
        <v>2.156493727530274</v>
      </c>
      <c r="V143" s="5">
        <f t="shared" si="70"/>
        <v>0</v>
      </c>
      <c r="W143" s="5">
        <f t="shared" si="71"/>
        <v>0</v>
      </c>
      <c r="X143" s="5">
        <f t="shared" si="72"/>
        <v>0</v>
      </c>
      <c r="Y143" s="5">
        <f t="shared" si="73"/>
        <v>0</v>
      </c>
      <c r="Z143" s="5">
        <f t="shared" si="74"/>
        <v>0</v>
      </c>
      <c r="AA143" s="4">
        <f t="shared" si="75"/>
        <v>1.6170000000000002</v>
      </c>
      <c r="AB143" s="5">
        <f t="shared" si="76"/>
        <v>0.390864393160867</v>
      </c>
      <c r="AC143" s="4">
        <f t="shared" si="77"/>
        <v>0</v>
      </c>
      <c r="AD143" s="5">
        <f t="shared" si="78"/>
        <v>-0.3276139976478921</v>
      </c>
      <c r="AE143" s="5">
        <f t="shared" si="79"/>
        <v>-1.830176083053845</v>
      </c>
      <c r="AF143" s="4">
        <f t="shared" si="83"/>
        <v>0</v>
      </c>
      <c r="AG143" s="4">
        <f t="shared" si="80"/>
        <v>0</v>
      </c>
      <c r="AH143" s="4">
        <f t="shared" si="84"/>
        <v>0</v>
      </c>
      <c r="AI143" s="5">
        <f t="shared" si="85"/>
        <v>0</v>
      </c>
      <c r="AJ143" s="4">
        <f t="shared" si="86"/>
        <v>-0.03971078759368389</v>
      </c>
      <c r="AK143" s="4">
        <f t="shared" si="87"/>
        <v>-0.22183952521864786</v>
      </c>
      <c r="AL143" s="4">
        <f t="shared" si="81"/>
        <v>0.2756856056865933</v>
      </c>
      <c r="AM143" s="4">
        <f t="shared" si="82"/>
        <v>0.17938665013256905</v>
      </c>
    </row>
    <row r="144" spans="5:39" ht="12.75">
      <c r="E144" s="4">
        <f t="shared" si="61"/>
        <v>2.2200000000000015</v>
      </c>
      <c r="F144" s="4">
        <f t="shared" si="88"/>
        <v>13.744569496735979</v>
      </c>
      <c r="G144" s="4">
        <f t="shared" si="89"/>
        <v>8.747492981409804</v>
      </c>
      <c r="H144" s="4">
        <f t="shared" si="62"/>
        <v>16.292078569366737</v>
      </c>
      <c r="I144" s="4">
        <f t="shared" si="90"/>
        <v>32.983890262982854</v>
      </c>
      <c r="J144" s="4">
        <f t="shared" si="91"/>
        <v>43.31566187722565</v>
      </c>
      <c r="K144" s="4">
        <f t="shared" si="92"/>
        <v>0</v>
      </c>
      <c r="L144" s="4">
        <f t="shared" si="63"/>
        <v>0.0015</v>
      </c>
      <c r="M144" s="4">
        <f t="shared" si="93"/>
        <v>101299.99999999999</v>
      </c>
      <c r="N144" s="4">
        <f t="shared" si="94"/>
        <v>2.156493727530274</v>
      </c>
      <c r="O144" s="57">
        <f t="shared" si="60"/>
        <v>163.65676230643362</v>
      </c>
      <c r="P144" s="4">
        <f t="shared" si="64"/>
        <v>0.5667783474780462</v>
      </c>
      <c r="Q144" s="5">
        <f t="shared" si="65"/>
        <v>0</v>
      </c>
      <c r="R144" s="4">
        <f t="shared" si="66"/>
        <v>0</v>
      </c>
      <c r="S144" s="5">
        <f t="shared" si="67"/>
        <v>53514.94509574973</v>
      </c>
      <c r="T144" s="5">
        <f t="shared" si="68"/>
        <v>101299.99999999999</v>
      </c>
      <c r="U144" s="5">
        <f t="shared" si="69"/>
        <v>2.156493727530274</v>
      </c>
      <c r="V144" s="5">
        <f t="shared" si="70"/>
        <v>0</v>
      </c>
      <c r="W144" s="5">
        <f t="shared" si="71"/>
        <v>0</v>
      </c>
      <c r="X144" s="5">
        <f t="shared" si="72"/>
        <v>0</v>
      </c>
      <c r="Y144" s="5">
        <f t="shared" si="73"/>
        <v>0</v>
      </c>
      <c r="Z144" s="5">
        <f t="shared" si="74"/>
        <v>0</v>
      </c>
      <c r="AA144" s="4">
        <f t="shared" si="75"/>
        <v>1.6170000000000002</v>
      </c>
      <c r="AB144" s="5">
        <f t="shared" si="76"/>
        <v>0.38360440918874916</v>
      </c>
      <c r="AC144" s="4">
        <f t="shared" si="77"/>
        <v>0</v>
      </c>
      <c r="AD144" s="5">
        <f t="shared" si="78"/>
        <v>-0.3236221479598503</v>
      </c>
      <c r="AE144" s="5">
        <f t="shared" si="79"/>
        <v>-1.8229637057806596</v>
      </c>
      <c r="AF144" s="4">
        <f t="shared" si="83"/>
        <v>0</v>
      </c>
      <c r="AG144" s="4">
        <f t="shared" si="80"/>
        <v>0</v>
      </c>
      <c r="AH144" s="4">
        <f t="shared" si="84"/>
        <v>0</v>
      </c>
      <c r="AI144" s="5">
        <f t="shared" si="85"/>
        <v>0</v>
      </c>
      <c r="AJ144" s="4">
        <f t="shared" si="86"/>
        <v>-0.0392269270254364</v>
      </c>
      <c r="AK144" s="4">
        <f t="shared" si="87"/>
        <v>-0.22096529767038298</v>
      </c>
      <c r="AL144" s="4">
        <f t="shared" si="81"/>
        <v>0.27489138993471957</v>
      </c>
      <c r="AM144" s="4">
        <f t="shared" si="82"/>
        <v>0.1749498596281961</v>
      </c>
    </row>
    <row r="145" spans="5:39" ht="12.75">
      <c r="E145" s="4">
        <f t="shared" si="61"/>
        <v>2.2400000000000015</v>
      </c>
      <c r="F145" s="4">
        <f t="shared" si="88"/>
        <v>13.705342569710542</v>
      </c>
      <c r="G145" s="4">
        <f t="shared" si="89"/>
        <v>8.526527683739422</v>
      </c>
      <c r="H145" s="4">
        <f t="shared" si="62"/>
        <v>16.141192313292557</v>
      </c>
      <c r="I145" s="4">
        <f t="shared" si="90"/>
        <v>33.25878165291758</v>
      </c>
      <c r="J145" s="4">
        <f t="shared" si="91"/>
        <v>43.49061173685385</v>
      </c>
      <c r="K145" s="4">
        <f t="shared" si="92"/>
        <v>0</v>
      </c>
      <c r="L145" s="4">
        <f t="shared" si="63"/>
        <v>0.0015</v>
      </c>
      <c r="M145" s="4">
        <f t="shared" si="93"/>
        <v>101299.99999999999</v>
      </c>
      <c r="N145" s="4">
        <f t="shared" si="94"/>
        <v>2.156493727530274</v>
      </c>
      <c r="O145" s="57">
        <f t="shared" si="60"/>
        <v>163.65676230643362</v>
      </c>
      <c r="P145" s="4">
        <f t="shared" si="64"/>
        <v>0.5565340377286887</v>
      </c>
      <c r="Q145" s="5">
        <f t="shared" si="65"/>
        <v>0</v>
      </c>
      <c r="R145" s="4">
        <f t="shared" si="66"/>
        <v>0</v>
      </c>
      <c r="S145" s="5">
        <f t="shared" si="67"/>
        <v>53514.94509574973</v>
      </c>
      <c r="T145" s="5">
        <f t="shared" si="68"/>
        <v>101299.99999999999</v>
      </c>
      <c r="U145" s="5">
        <f t="shared" si="69"/>
        <v>2.156493727530274</v>
      </c>
      <c r="V145" s="5">
        <f t="shared" si="70"/>
        <v>0</v>
      </c>
      <c r="W145" s="5">
        <f t="shared" si="71"/>
        <v>0</v>
      </c>
      <c r="X145" s="5">
        <f t="shared" si="72"/>
        <v>0</v>
      </c>
      <c r="Y145" s="5">
        <f t="shared" si="73"/>
        <v>0</v>
      </c>
      <c r="Z145" s="5">
        <f t="shared" si="74"/>
        <v>0</v>
      </c>
      <c r="AA145" s="4">
        <f t="shared" si="75"/>
        <v>1.6170000000000002</v>
      </c>
      <c r="AB145" s="5">
        <f t="shared" si="76"/>
        <v>0.376531940546363</v>
      </c>
      <c r="AC145" s="4">
        <f t="shared" si="77"/>
        <v>0</v>
      </c>
      <c r="AD145" s="5">
        <f t="shared" si="78"/>
        <v>-0.3197099156904305</v>
      </c>
      <c r="AE145" s="5">
        <f t="shared" si="79"/>
        <v>-1.815901664298788</v>
      </c>
      <c r="AF145" s="4">
        <f t="shared" si="83"/>
        <v>0</v>
      </c>
      <c r="AG145" s="4">
        <f t="shared" si="80"/>
        <v>0</v>
      </c>
      <c r="AH145" s="4">
        <f t="shared" si="84"/>
        <v>0</v>
      </c>
      <c r="AI145" s="5">
        <f t="shared" si="85"/>
        <v>0</v>
      </c>
      <c r="AJ145" s="4">
        <f t="shared" si="86"/>
        <v>-0.03875271705338551</v>
      </c>
      <c r="AK145" s="4">
        <f t="shared" si="87"/>
        <v>-0.2201092926422773</v>
      </c>
      <c r="AL145" s="4">
        <f t="shared" si="81"/>
        <v>0.2741068513942108</v>
      </c>
      <c r="AM145" s="4">
        <f t="shared" si="82"/>
        <v>0.17053055367478845</v>
      </c>
    </row>
    <row r="146" spans="5:39" ht="12.75">
      <c r="E146" s="4">
        <f t="shared" si="61"/>
        <v>2.2600000000000016</v>
      </c>
      <c r="F146" s="4">
        <f t="shared" si="88"/>
        <v>13.666589852657156</v>
      </c>
      <c r="G146" s="4">
        <f t="shared" si="89"/>
        <v>8.306418391097145</v>
      </c>
      <c r="H146" s="4">
        <f t="shared" si="62"/>
        <v>15.992881688073242</v>
      </c>
      <c r="I146" s="4">
        <f t="shared" si="90"/>
        <v>33.532888504311785</v>
      </c>
      <c r="J146" s="4">
        <f t="shared" si="91"/>
        <v>43.66114229052864</v>
      </c>
      <c r="K146" s="4">
        <f t="shared" si="92"/>
        <v>0</v>
      </c>
      <c r="L146" s="4">
        <f t="shared" si="63"/>
        <v>0.0015</v>
      </c>
      <c r="M146" s="4">
        <f t="shared" si="93"/>
        <v>101299.99999999999</v>
      </c>
      <c r="N146" s="4">
        <f t="shared" si="94"/>
        <v>2.156493727530274</v>
      </c>
      <c r="O146" s="57">
        <f t="shared" si="60"/>
        <v>163.65676230643362</v>
      </c>
      <c r="P146" s="4">
        <f t="shared" si="64"/>
        <v>0.5461278544993643</v>
      </c>
      <c r="Q146" s="5">
        <f t="shared" si="65"/>
        <v>0</v>
      </c>
      <c r="R146" s="4">
        <f t="shared" si="66"/>
        <v>0</v>
      </c>
      <c r="S146" s="5">
        <f t="shared" si="67"/>
        <v>53514.94509574973</v>
      </c>
      <c r="T146" s="5">
        <f t="shared" si="68"/>
        <v>101299.99999999999</v>
      </c>
      <c r="U146" s="5">
        <f t="shared" si="69"/>
        <v>2.156493727530274</v>
      </c>
      <c r="V146" s="5">
        <f t="shared" si="70"/>
        <v>0</v>
      </c>
      <c r="W146" s="5">
        <f t="shared" si="71"/>
        <v>0</v>
      </c>
      <c r="X146" s="5">
        <f t="shared" si="72"/>
        <v>0</v>
      </c>
      <c r="Y146" s="5">
        <f t="shared" si="73"/>
        <v>0</v>
      </c>
      <c r="Z146" s="5">
        <f t="shared" si="74"/>
        <v>0</v>
      </c>
      <c r="AA146" s="4">
        <f t="shared" si="75"/>
        <v>1.6170000000000002</v>
      </c>
      <c r="AB146" s="5">
        <f t="shared" si="76"/>
        <v>0.36964432886527065</v>
      </c>
      <c r="AC146" s="4">
        <f t="shared" si="77"/>
        <v>0</v>
      </c>
      <c r="AD146" s="5">
        <f t="shared" si="78"/>
        <v>-0.31587662139273853</v>
      </c>
      <c r="AE146" s="5">
        <f t="shared" si="79"/>
        <v>-1.8089866920381852</v>
      </c>
      <c r="AF146" s="4">
        <f t="shared" si="83"/>
        <v>0</v>
      </c>
      <c r="AG146" s="4">
        <f t="shared" si="80"/>
        <v>0</v>
      </c>
      <c r="AH146" s="4">
        <f t="shared" si="84"/>
        <v>0</v>
      </c>
      <c r="AI146" s="5">
        <f t="shared" si="85"/>
        <v>0</v>
      </c>
      <c r="AJ146" s="4">
        <f t="shared" si="86"/>
        <v>-0.038288075320331946</v>
      </c>
      <c r="AK146" s="4">
        <f t="shared" si="87"/>
        <v>-0.21927111418644668</v>
      </c>
      <c r="AL146" s="4">
        <f t="shared" si="81"/>
        <v>0.27333179705314314</v>
      </c>
      <c r="AM146" s="4">
        <f t="shared" si="82"/>
        <v>0.1661283678219429</v>
      </c>
    </row>
    <row r="147" spans="5:39" ht="12.75">
      <c r="E147" s="4">
        <f t="shared" si="61"/>
        <v>2.2800000000000016</v>
      </c>
      <c r="F147" s="4">
        <f t="shared" si="88"/>
        <v>13.628301777336823</v>
      </c>
      <c r="G147" s="4">
        <f t="shared" si="89"/>
        <v>8.087147276910699</v>
      </c>
      <c r="H147" s="4">
        <f t="shared" si="62"/>
        <v>15.847162535059901</v>
      </c>
      <c r="I147" s="4">
        <f t="shared" si="90"/>
        <v>33.80622030136493</v>
      </c>
      <c r="J147" s="4">
        <f t="shared" si="91"/>
        <v>43.82727065835058</v>
      </c>
      <c r="K147" s="4">
        <f t="shared" si="92"/>
        <v>0</v>
      </c>
      <c r="L147" s="4">
        <f t="shared" si="63"/>
        <v>0.0015</v>
      </c>
      <c r="M147" s="4">
        <f t="shared" si="93"/>
        <v>101299.99999999999</v>
      </c>
      <c r="N147" s="4">
        <f t="shared" si="94"/>
        <v>2.156493727530274</v>
      </c>
      <c r="O147" s="57">
        <f t="shared" si="60"/>
        <v>163.65676230643362</v>
      </c>
      <c r="P147" s="4">
        <f t="shared" si="64"/>
        <v>0.535558557993355</v>
      </c>
      <c r="Q147" s="5">
        <f t="shared" si="65"/>
        <v>0</v>
      </c>
      <c r="R147" s="4">
        <f t="shared" si="66"/>
        <v>0</v>
      </c>
      <c r="S147" s="5">
        <f t="shared" si="67"/>
        <v>53514.94509574973</v>
      </c>
      <c r="T147" s="5">
        <f t="shared" si="68"/>
        <v>101299.99999999999</v>
      </c>
      <c r="U147" s="5">
        <f t="shared" si="69"/>
        <v>2.156493727530274</v>
      </c>
      <c r="V147" s="5">
        <f t="shared" si="70"/>
        <v>0</v>
      </c>
      <c r="W147" s="5">
        <f t="shared" si="71"/>
        <v>0</v>
      </c>
      <c r="X147" s="5">
        <f t="shared" si="72"/>
        <v>0</v>
      </c>
      <c r="Y147" s="5">
        <f t="shared" si="73"/>
        <v>0</v>
      </c>
      <c r="Z147" s="5">
        <f t="shared" si="74"/>
        <v>0</v>
      </c>
      <c r="AA147" s="4">
        <f t="shared" si="75"/>
        <v>1.6170000000000002</v>
      </c>
      <c r="AB147" s="5">
        <f t="shared" si="76"/>
        <v>0.36293898739534836</v>
      </c>
      <c r="AC147" s="4">
        <f t="shared" si="77"/>
        <v>0</v>
      </c>
      <c r="AD147" s="5">
        <f t="shared" si="78"/>
        <v>-0.3121216202611603</v>
      </c>
      <c r="AE147" s="5">
        <f t="shared" si="79"/>
        <v>-1.8022155574920988</v>
      </c>
      <c r="AF147" s="4">
        <f t="shared" si="83"/>
        <v>0</v>
      </c>
      <c r="AG147" s="4">
        <f t="shared" si="80"/>
        <v>0</v>
      </c>
      <c r="AH147" s="4">
        <f t="shared" si="84"/>
        <v>0</v>
      </c>
      <c r="AI147" s="5">
        <f t="shared" si="85"/>
        <v>0</v>
      </c>
      <c r="AJ147" s="4">
        <f t="shared" si="86"/>
        <v>-0.03783292366801943</v>
      </c>
      <c r="AK147" s="4">
        <f t="shared" si="87"/>
        <v>-0.21845037060510286</v>
      </c>
      <c r="AL147" s="4">
        <f t="shared" si="81"/>
        <v>0.2725660355467365</v>
      </c>
      <c r="AM147" s="4">
        <f t="shared" si="82"/>
        <v>0.16174294553821397</v>
      </c>
    </row>
    <row r="148" spans="5:39" ht="12.75">
      <c r="E148" s="4">
        <f t="shared" si="61"/>
        <v>2.3000000000000016</v>
      </c>
      <c r="F148" s="4">
        <f t="shared" si="88"/>
        <v>13.590468853668803</v>
      </c>
      <c r="G148" s="4">
        <f t="shared" si="89"/>
        <v>7.868696906305596</v>
      </c>
      <c r="H148" s="4">
        <f t="shared" si="62"/>
        <v>15.704051536652733</v>
      </c>
      <c r="I148" s="4">
        <f t="shared" si="90"/>
        <v>34.07878633691167</v>
      </c>
      <c r="J148" s="4">
        <f t="shared" si="91"/>
        <v>43.98901360388879</v>
      </c>
      <c r="K148" s="4">
        <f t="shared" si="92"/>
        <v>0</v>
      </c>
      <c r="L148" s="4">
        <f t="shared" si="63"/>
        <v>0.0015</v>
      </c>
      <c r="M148" s="4">
        <f t="shared" si="93"/>
        <v>101299.99999999999</v>
      </c>
      <c r="N148" s="4">
        <f t="shared" si="94"/>
        <v>2.156493727530274</v>
      </c>
      <c r="O148" s="57">
        <f t="shared" si="60"/>
        <v>163.65676230643362</v>
      </c>
      <c r="P148" s="4">
        <f t="shared" si="64"/>
        <v>0.5248250192518782</v>
      </c>
      <c r="Q148" s="5">
        <f t="shared" si="65"/>
        <v>0</v>
      </c>
      <c r="R148" s="4">
        <f t="shared" si="66"/>
        <v>0</v>
      </c>
      <c r="S148" s="5">
        <f t="shared" si="67"/>
        <v>53514.94509574973</v>
      </c>
      <c r="T148" s="5">
        <f t="shared" si="68"/>
        <v>101299.99999999999</v>
      </c>
      <c r="U148" s="5">
        <f t="shared" si="69"/>
        <v>2.156493727530274</v>
      </c>
      <c r="V148" s="5">
        <f t="shared" si="70"/>
        <v>0</v>
      </c>
      <c r="W148" s="5">
        <f t="shared" si="71"/>
        <v>0</v>
      </c>
      <c r="X148" s="5">
        <f t="shared" si="72"/>
        <v>0</v>
      </c>
      <c r="Y148" s="5">
        <f t="shared" si="73"/>
        <v>0</v>
      </c>
      <c r="Z148" s="5">
        <f t="shared" si="74"/>
        <v>0</v>
      </c>
      <c r="AA148" s="4">
        <f t="shared" si="75"/>
        <v>1.6170000000000002</v>
      </c>
      <c r="AB148" s="5">
        <f t="shared" si="76"/>
        <v>0.35641339887111584</v>
      </c>
      <c r="AC148" s="4">
        <f t="shared" si="77"/>
        <v>0</v>
      </c>
      <c r="AD148" s="5">
        <f t="shared" si="78"/>
        <v>-0.30844430082789837</v>
      </c>
      <c r="AE148" s="5">
        <f t="shared" si="79"/>
        <v>-1.7955850614739377</v>
      </c>
      <c r="AF148" s="4">
        <f t="shared" si="83"/>
        <v>0</v>
      </c>
      <c r="AG148" s="4">
        <f t="shared" si="80"/>
        <v>0</v>
      </c>
      <c r="AH148" s="4">
        <f t="shared" si="84"/>
        <v>0</v>
      </c>
      <c r="AI148" s="5">
        <f t="shared" si="85"/>
        <v>0</v>
      </c>
      <c r="AJ148" s="4">
        <f t="shared" si="86"/>
        <v>-0.037387187979139196</v>
      </c>
      <c r="AK148" s="4">
        <f t="shared" si="87"/>
        <v>-0.21764667411805305</v>
      </c>
      <c r="AL148" s="4">
        <f t="shared" si="81"/>
        <v>0.27180937707337605</v>
      </c>
      <c r="AM148" s="4">
        <f t="shared" si="82"/>
        <v>0.15737393812611192</v>
      </c>
    </row>
    <row r="149" spans="5:39" ht="12.75">
      <c r="E149" s="4">
        <f t="shared" si="61"/>
        <v>2.3200000000000016</v>
      </c>
      <c r="F149" s="4">
        <f t="shared" si="88"/>
        <v>13.553081665689664</v>
      </c>
      <c r="G149" s="4">
        <f t="shared" si="89"/>
        <v>7.651050232187543</v>
      </c>
      <c r="H149" s="4">
        <f t="shared" si="62"/>
        <v>15.563566181704962</v>
      </c>
      <c r="I149" s="4">
        <f t="shared" si="90"/>
        <v>34.350595713985044</v>
      </c>
      <c r="J149" s="4">
        <f t="shared" si="91"/>
        <v>44.14638754201491</v>
      </c>
      <c r="K149" s="4">
        <f t="shared" si="92"/>
        <v>0</v>
      </c>
      <c r="L149" s="4">
        <f t="shared" si="63"/>
        <v>0.0015</v>
      </c>
      <c r="M149" s="4">
        <f t="shared" si="93"/>
        <v>101299.99999999999</v>
      </c>
      <c r="N149" s="4">
        <f t="shared" si="94"/>
        <v>2.156493727530274</v>
      </c>
      <c r="O149" s="57">
        <f t="shared" si="60"/>
        <v>163.65676230643362</v>
      </c>
      <c r="P149" s="4">
        <f t="shared" si="64"/>
        <v>0.5139262293621497</v>
      </c>
      <c r="Q149" s="5">
        <f t="shared" si="65"/>
        <v>0</v>
      </c>
      <c r="R149" s="4">
        <f t="shared" si="66"/>
        <v>0</v>
      </c>
      <c r="S149" s="5">
        <f t="shared" si="67"/>
        <v>53514.94509574973</v>
      </c>
      <c r="T149" s="5">
        <f t="shared" si="68"/>
        <v>101299.99999999999</v>
      </c>
      <c r="U149" s="5">
        <f t="shared" si="69"/>
        <v>2.156493727530274</v>
      </c>
      <c r="V149" s="5">
        <f t="shared" si="70"/>
        <v>0</v>
      </c>
      <c r="W149" s="5">
        <f t="shared" si="71"/>
        <v>0</v>
      </c>
      <c r="X149" s="5">
        <f t="shared" si="72"/>
        <v>0</v>
      </c>
      <c r="Y149" s="5">
        <f t="shared" si="73"/>
        <v>0</v>
      </c>
      <c r="Z149" s="5">
        <f t="shared" si="74"/>
        <v>0</v>
      </c>
      <c r="AA149" s="4">
        <f t="shared" si="75"/>
        <v>1.6170000000000002</v>
      </c>
      <c r="AB149" s="5">
        <f t="shared" si="76"/>
        <v>0.3500651134380313</v>
      </c>
      <c r="AC149" s="4">
        <f t="shared" si="77"/>
        <v>0</v>
      </c>
      <c r="AD149" s="5">
        <f t="shared" si="78"/>
        <v>-0.30484408363371684</v>
      </c>
      <c r="AE149" s="5">
        <f t="shared" si="79"/>
        <v>-1.789092034446401</v>
      </c>
      <c r="AF149" s="4">
        <f t="shared" si="83"/>
        <v>0</v>
      </c>
      <c r="AG149" s="4">
        <f t="shared" si="80"/>
        <v>0</v>
      </c>
      <c r="AH149" s="4">
        <f t="shared" si="84"/>
        <v>0</v>
      </c>
      <c r="AI149" s="5">
        <f t="shared" si="85"/>
        <v>0</v>
      </c>
      <c r="AJ149" s="4">
        <f t="shared" si="86"/>
        <v>-0.0369507980162081</v>
      </c>
      <c r="AK149" s="4">
        <f t="shared" si="87"/>
        <v>-0.2168596405389577</v>
      </c>
      <c r="AL149" s="4">
        <f t="shared" si="81"/>
        <v>0.2710616333137933</v>
      </c>
      <c r="AM149" s="4">
        <f t="shared" si="82"/>
        <v>0.15302100464375085</v>
      </c>
    </row>
    <row r="150" spans="5:39" ht="12.75">
      <c r="E150" s="4">
        <f t="shared" si="61"/>
        <v>2.3400000000000016</v>
      </c>
      <c r="F150" s="4">
        <f t="shared" si="88"/>
        <v>13.516130867673455</v>
      </c>
      <c r="G150" s="4">
        <f t="shared" si="89"/>
        <v>7.434190591648585</v>
      </c>
      <c r="H150" s="4">
        <f t="shared" si="62"/>
        <v>15.42572472803244</v>
      </c>
      <c r="I150" s="4">
        <f t="shared" si="90"/>
        <v>34.621657347298836</v>
      </c>
      <c r="J150" s="4">
        <f t="shared" si="91"/>
        <v>44.299408546658654</v>
      </c>
      <c r="K150" s="4">
        <f t="shared" si="92"/>
        <v>0</v>
      </c>
      <c r="L150" s="4">
        <f t="shared" si="63"/>
        <v>0.0015</v>
      </c>
      <c r="M150" s="4">
        <f t="shared" si="93"/>
        <v>101299.99999999999</v>
      </c>
      <c r="N150" s="4">
        <f t="shared" si="94"/>
        <v>2.156493727530274</v>
      </c>
      <c r="O150" s="57">
        <f t="shared" si="60"/>
        <v>163.65676230643362</v>
      </c>
      <c r="P150" s="4">
        <f t="shared" si="64"/>
        <v>0.5028613089450138</v>
      </c>
      <c r="Q150" s="5">
        <f t="shared" si="65"/>
        <v>0</v>
      </c>
      <c r="R150" s="4">
        <f t="shared" si="66"/>
        <v>0</v>
      </c>
      <c r="S150" s="5">
        <f t="shared" si="67"/>
        <v>53514.94509574973</v>
      </c>
      <c r="T150" s="5">
        <f t="shared" si="68"/>
        <v>101299.99999999999</v>
      </c>
      <c r="U150" s="5">
        <f t="shared" si="69"/>
        <v>2.156493727530274</v>
      </c>
      <c r="V150" s="5">
        <f t="shared" si="70"/>
        <v>0</v>
      </c>
      <c r="W150" s="5">
        <f t="shared" si="71"/>
        <v>0</v>
      </c>
      <c r="X150" s="5">
        <f t="shared" si="72"/>
        <v>0</v>
      </c>
      <c r="Y150" s="5">
        <f t="shared" si="73"/>
        <v>0</v>
      </c>
      <c r="Z150" s="5">
        <f t="shared" si="74"/>
        <v>0</v>
      </c>
      <c r="AA150" s="4">
        <f t="shared" si="75"/>
        <v>1.6170000000000002</v>
      </c>
      <c r="AB150" s="5">
        <f t="shared" si="76"/>
        <v>0.34389174663601413</v>
      </c>
      <c r="AC150" s="4">
        <f t="shared" si="77"/>
        <v>0</v>
      </c>
      <c r="AD150" s="5">
        <f t="shared" si="78"/>
        <v>-0.3013204198697014</v>
      </c>
      <c r="AE150" s="5">
        <f t="shared" si="79"/>
        <v>-1.7827333339250602</v>
      </c>
      <c r="AF150" s="4">
        <f t="shared" si="83"/>
        <v>0</v>
      </c>
      <c r="AG150" s="4">
        <f t="shared" si="80"/>
        <v>0</v>
      </c>
      <c r="AH150" s="4">
        <f t="shared" si="84"/>
        <v>0</v>
      </c>
      <c r="AI150" s="5">
        <f t="shared" si="85"/>
        <v>0</v>
      </c>
      <c r="AJ150" s="4">
        <f t="shared" si="86"/>
        <v>-0.0365236872569335</v>
      </c>
      <c r="AK150" s="4">
        <f t="shared" si="87"/>
        <v>-0.21608888896061335</v>
      </c>
      <c r="AL150" s="4">
        <f t="shared" si="81"/>
        <v>0.27032261735346913</v>
      </c>
      <c r="AM150" s="4">
        <f t="shared" si="82"/>
        <v>0.14868381183297172</v>
      </c>
    </row>
    <row r="151" spans="5:39" ht="12.75">
      <c r="E151" s="4">
        <f t="shared" si="61"/>
        <v>2.3600000000000017</v>
      </c>
      <c r="F151" s="4">
        <f t="shared" si="88"/>
        <v>13.479607180416522</v>
      </c>
      <c r="G151" s="4">
        <f t="shared" si="89"/>
        <v>7.218101702687972</v>
      </c>
      <c r="H151" s="4">
        <f t="shared" si="62"/>
        <v>15.290546161883285</v>
      </c>
      <c r="I151" s="4">
        <f t="shared" si="90"/>
        <v>34.89197996465231</v>
      </c>
      <c r="J151" s="4">
        <f t="shared" si="91"/>
        <v>44.44809235849163</v>
      </c>
      <c r="K151" s="4">
        <f t="shared" si="92"/>
        <v>0</v>
      </c>
      <c r="L151" s="4">
        <f t="shared" si="63"/>
        <v>0.0015</v>
      </c>
      <c r="M151" s="4">
        <f t="shared" si="93"/>
        <v>101299.99999999999</v>
      </c>
      <c r="N151" s="4">
        <f t="shared" si="94"/>
        <v>2.156493727530274</v>
      </c>
      <c r="O151" s="57">
        <f t="shared" si="60"/>
        <v>163.65676230643362</v>
      </c>
      <c r="P151" s="4">
        <f t="shared" si="64"/>
        <v>0.49162951789637965</v>
      </c>
      <c r="Q151" s="5">
        <f t="shared" si="65"/>
        <v>0</v>
      </c>
      <c r="R151" s="4">
        <f t="shared" si="66"/>
        <v>0</v>
      </c>
      <c r="S151" s="5">
        <f t="shared" si="67"/>
        <v>53514.94509574973</v>
      </c>
      <c r="T151" s="5">
        <f t="shared" si="68"/>
        <v>101299.99999999999</v>
      </c>
      <c r="U151" s="5">
        <f t="shared" si="69"/>
        <v>2.156493727530274</v>
      </c>
      <c r="V151" s="5">
        <f t="shared" si="70"/>
        <v>0</v>
      </c>
      <c r="W151" s="5">
        <f t="shared" si="71"/>
        <v>0</v>
      </c>
      <c r="X151" s="5">
        <f t="shared" si="72"/>
        <v>0</v>
      </c>
      <c r="Y151" s="5">
        <f t="shared" si="73"/>
        <v>0</v>
      </c>
      <c r="Z151" s="5">
        <f t="shared" si="74"/>
        <v>0</v>
      </c>
      <c r="AA151" s="4">
        <f t="shared" si="75"/>
        <v>1.6170000000000002</v>
      </c>
      <c r="AB151" s="5">
        <f t="shared" si="76"/>
        <v>0.33789097743757696</v>
      </c>
      <c r="AC151" s="4">
        <f t="shared" si="77"/>
        <v>0</v>
      </c>
      <c r="AD151" s="5">
        <f t="shared" si="78"/>
        <v>-0.2978727899870216</v>
      </c>
      <c r="AE151" s="5">
        <f t="shared" si="79"/>
        <v>-1.776505841959061</v>
      </c>
      <c r="AF151" s="4">
        <f t="shared" si="83"/>
        <v>0</v>
      </c>
      <c r="AG151" s="4">
        <f t="shared" si="80"/>
        <v>0</v>
      </c>
      <c r="AH151" s="4">
        <f t="shared" si="84"/>
        <v>0</v>
      </c>
      <c r="AI151" s="5">
        <f t="shared" si="85"/>
        <v>0</v>
      </c>
      <c r="AJ151" s="4">
        <f t="shared" si="86"/>
        <v>-0.03610579272569959</v>
      </c>
      <c r="AK151" s="4">
        <f t="shared" si="87"/>
        <v>-0.21533404144958315</v>
      </c>
      <c r="AL151" s="4">
        <f t="shared" si="81"/>
        <v>0.26959214360833045</v>
      </c>
      <c r="AM151" s="4">
        <f t="shared" si="82"/>
        <v>0.14436203405375944</v>
      </c>
    </row>
    <row r="152" spans="5:39" ht="12.75">
      <c r="E152" s="4">
        <f t="shared" si="61"/>
        <v>2.3800000000000017</v>
      </c>
      <c r="F152" s="4">
        <f t="shared" si="88"/>
        <v>13.443501387690823</v>
      </c>
      <c r="G152" s="4">
        <f t="shared" si="89"/>
        <v>7.002767661238389</v>
      </c>
      <c r="H152" s="4">
        <f t="shared" si="62"/>
        <v>15.158050154229311</v>
      </c>
      <c r="I152" s="4">
        <f t="shared" si="90"/>
        <v>35.161572108260636</v>
      </c>
      <c r="J152" s="4">
        <f t="shared" si="91"/>
        <v>44.592454392545385</v>
      </c>
      <c r="K152" s="4">
        <f t="shared" si="92"/>
        <v>0</v>
      </c>
      <c r="L152" s="4">
        <f t="shared" si="63"/>
        <v>0.0015</v>
      </c>
      <c r="M152" s="4">
        <f t="shared" si="93"/>
        <v>101299.99999999999</v>
      </c>
      <c r="N152" s="4">
        <f t="shared" si="94"/>
        <v>2.156493727530274</v>
      </c>
      <c r="O152" s="57">
        <f t="shared" si="60"/>
        <v>163.65676230643362</v>
      </c>
      <c r="P152" s="4">
        <f t="shared" si="64"/>
        <v>0.4802302653519479</v>
      </c>
      <c r="Q152" s="5">
        <f t="shared" si="65"/>
        <v>0</v>
      </c>
      <c r="R152" s="4">
        <f t="shared" si="66"/>
        <v>0</v>
      </c>
      <c r="S152" s="5">
        <f t="shared" si="67"/>
        <v>53514.94509574973</v>
      </c>
      <c r="T152" s="5">
        <f t="shared" si="68"/>
        <v>101299.99999999999</v>
      </c>
      <c r="U152" s="5">
        <f t="shared" si="69"/>
        <v>2.156493727530274</v>
      </c>
      <c r="V152" s="5">
        <f t="shared" si="70"/>
        <v>0</v>
      </c>
      <c r="W152" s="5">
        <f t="shared" si="71"/>
        <v>0</v>
      </c>
      <c r="X152" s="5">
        <f t="shared" si="72"/>
        <v>0</v>
      </c>
      <c r="Y152" s="5">
        <f t="shared" si="73"/>
        <v>0</v>
      </c>
      <c r="Z152" s="5">
        <f t="shared" si="74"/>
        <v>0</v>
      </c>
      <c r="AA152" s="4">
        <f t="shared" si="75"/>
        <v>1.6170000000000002</v>
      </c>
      <c r="AB152" s="5">
        <f t="shared" si="76"/>
        <v>0.33206054633804455</v>
      </c>
      <c r="AC152" s="4">
        <f t="shared" si="77"/>
        <v>0</v>
      </c>
      <c r="AD152" s="5">
        <f t="shared" si="78"/>
        <v>-0.2945007022718776</v>
      </c>
      <c r="AE152" s="5">
        <f t="shared" si="79"/>
        <v>-1.770406462692064</v>
      </c>
      <c r="AF152" s="4">
        <f t="shared" si="83"/>
        <v>0</v>
      </c>
      <c r="AG152" s="4">
        <f t="shared" si="80"/>
        <v>0</v>
      </c>
      <c r="AH152" s="4">
        <f t="shared" si="84"/>
        <v>0</v>
      </c>
      <c r="AI152" s="5">
        <f t="shared" si="85"/>
        <v>0</v>
      </c>
      <c r="AJ152" s="4">
        <f t="shared" si="86"/>
        <v>-0.03569705482083364</v>
      </c>
      <c r="AK152" s="4">
        <f t="shared" si="87"/>
        <v>-0.2145947227505532</v>
      </c>
      <c r="AL152" s="4">
        <f t="shared" si="81"/>
        <v>0.26887002775381647</v>
      </c>
      <c r="AM152" s="4">
        <f t="shared" si="82"/>
        <v>0.14005535322476778</v>
      </c>
    </row>
    <row r="153" spans="5:39" ht="12.75">
      <c r="E153" s="4">
        <f t="shared" si="61"/>
        <v>2.4000000000000017</v>
      </c>
      <c r="F153" s="4">
        <f t="shared" si="88"/>
        <v>13.40780433286999</v>
      </c>
      <c r="G153" s="4">
        <f t="shared" si="89"/>
        <v>6.788172938487835</v>
      </c>
      <c r="H153" s="4">
        <f t="shared" si="62"/>
        <v>15.028257013750657</v>
      </c>
      <c r="I153" s="4">
        <f t="shared" si="90"/>
        <v>35.43044213601445</v>
      </c>
      <c r="J153" s="4">
        <f t="shared" si="91"/>
        <v>44.73250974577015</v>
      </c>
      <c r="K153" s="4">
        <f t="shared" si="92"/>
        <v>0</v>
      </c>
      <c r="L153" s="4">
        <f t="shared" si="63"/>
        <v>0.0015</v>
      </c>
      <c r="M153" s="4">
        <f t="shared" si="93"/>
        <v>101299.99999999999</v>
      </c>
      <c r="N153" s="4">
        <f t="shared" si="94"/>
        <v>2.156493727530274</v>
      </c>
      <c r="O153" s="57">
        <f t="shared" si="60"/>
        <v>163.65676230643362</v>
      </c>
      <c r="P153" s="4">
        <f t="shared" si="64"/>
        <v>0.4686631198396711</v>
      </c>
      <c r="Q153" s="5">
        <f t="shared" si="65"/>
        <v>0</v>
      </c>
      <c r="R153" s="4">
        <f t="shared" si="66"/>
        <v>0</v>
      </c>
      <c r="S153" s="5">
        <f t="shared" si="67"/>
        <v>53514.94509574973</v>
      </c>
      <c r="T153" s="5">
        <f t="shared" si="68"/>
        <v>101299.99999999999</v>
      </c>
      <c r="U153" s="5">
        <f t="shared" si="69"/>
        <v>2.156493727530274</v>
      </c>
      <c r="V153" s="5">
        <f t="shared" si="70"/>
        <v>0</v>
      </c>
      <c r="W153" s="5">
        <f t="shared" si="71"/>
        <v>0</v>
      </c>
      <c r="X153" s="5">
        <f t="shared" si="72"/>
        <v>0</v>
      </c>
      <c r="Y153" s="5">
        <f t="shared" si="73"/>
        <v>0</v>
      </c>
      <c r="Z153" s="5">
        <f t="shared" si="74"/>
        <v>0</v>
      </c>
      <c r="AA153" s="4">
        <f t="shared" si="75"/>
        <v>1.6170000000000002</v>
      </c>
      <c r="AB153" s="5">
        <f t="shared" si="76"/>
        <v>0.32639825349545143</v>
      </c>
      <c r="AC153" s="4">
        <f t="shared" si="77"/>
        <v>0</v>
      </c>
      <c r="AD153" s="5">
        <f t="shared" si="78"/>
        <v>-0.2912036913830572</v>
      </c>
      <c r="AE153" s="5">
        <f t="shared" si="79"/>
        <v>-1.7644321200070128</v>
      </c>
      <c r="AF153" s="4">
        <f t="shared" si="83"/>
        <v>0</v>
      </c>
      <c r="AG153" s="4">
        <f t="shared" si="80"/>
        <v>0</v>
      </c>
      <c r="AH153" s="4">
        <f t="shared" si="84"/>
        <v>0</v>
      </c>
      <c r="AI153" s="5">
        <f t="shared" si="85"/>
        <v>0</v>
      </c>
      <c r="AJ153" s="4">
        <f t="shared" si="86"/>
        <v>-0.03529741713734026</v>
      </c>
      <c r="AK153" s="4">
        <f t="shared" si="87"/>
        <v>-0.21387056000085003</v>
      </c>
      <c r="AL153" s="4">
        <f t="shared" si="81"/>
        <v>0.2681560866573998</v>
      </c>
      <c r="AM153" s="4">
        <f t="shared" si="82"/>
        <v>0.1357634587697567</v>
      </c>
    </row>
    <row r="154" spans="5:39" ht="12.75">
      <c r="E154" s="4">
        <f t="shared" si="61"/>
        <v>2.4200000000000017</v>
      </c>
      <c r="F154" s="4">
        <f t="shared" si="88"/>
        <v>13.37250691573265</v>
      </c>
      <c r="G154" s="4">
        <f t="shared" si="89"/>
        <v>6.574302378486985</v>
      </c>
      <c r="H154" s="4">
        <f t="shared" si="62"/>
        <v>14.901187636396543</v>
      </c>
      <c r="I154" s="4">
        <f t="shared" si="90"/>
        <v>35.69859822267185</v>
      </c>
      <c r="J154" s="4">
        <f t="shared" si="91"/>
        <v>44.86827320453991</v>
      </c>
      <c r="K154" s="4">
        <f t="shared" si="92"/>
        <v>0</v>
      </c>
      <c r="L154" s="4">
        <f t="shared" si="63"/>
        <v>0.0015</v>
      </c>
      <c r="M154" s="4">
        <f t="shared" si="93"/>
        <v>101299.99999999999</v>
      </c>
      <c r="N154" s="4">
        <f t="shared" si="94"/>
        <v>2.156493727530274</v>
      </c>
      <c r="O154" s="57">
        <f t="shared" si="60"/>
        <v>163.65676230643362</v>
      </c>
      <c r="P154" s="4">
        <f t="shared" si="64"/>
        <v>0.45692781957912326</v>
      </c>
      <c r="Q154" s="5">
        <f t="shared" si="65"/>
        <v>0</v>
      </c>
      <c r="R154" s="4">
        <f t="shared" si="66"/>
        <v>0</v>
      </c>
      <c r="S154" s="5">
        <f t="shared" si="67"/>
        <v>53514.94509574973</v>
      </c>
      <c r="T154" s="5">
        <f t="shared" si="68"/>
        <v>101299.99999999999</v>
      </c>
      <c r="U154" s="5">
        <f t="shared" si="69"/>
        <v>2.156493727530274</v>
      </c>
      <c r="V154" s="5">
        <f t="shared" si="70"/>
        <v>0</v>
      </c>
      <c r="W154" s="5">
        <f t="shared" si="71"/>
        <v>0</v>
      </c>
      <c r="X154" s="5">
        <f t="shared" si="72"/>
        <v>0</v>
      </c>
      <c r="Y154" s="5">
        <f t="shared" si="73"/>
        <v>0</v>
      </c>
      <c r="Z154" s="5">
        <f t="shared" si="74"/>
        <v>0</v>
      </c>
      <c r="AA154" s="4">
        <f t="shared" si="75"/>
        <v>1.6170000000000002</v>
      </c>
      <c r="AB154" s="5">
        <f t="shared" si="76"/>
        <v>0.32090195691780404</v>
      </c>
      <c r="AC154" s="4">
        <f t="shared" si="77"/>
        <v>0</v>
      </c>
      <c r="AD154" s="5">
        <f t="shared" si="78"/>
        <v>-0.2879813168498027</v>
      </c>
      <c r="AE154" s="5">
        <f t="shared" si="79"/>
        <v>-1.7585797552587579</v>
      </c>
      <c r="AF154" s="4">
        <f t="shared" si="83"/>
        <v>0</v>
      </c>
      <c r="AG154" s="4">
        <f t="shared" si="80"/>
        <v>0</v>
      </c>
      <c r="AH154" s="4">
        <f t="shared" si="84"/>
        <v>0</v>
      </c>
      <c r="AI154" s="5">
        <f t="shared" si="85"/>
        <v>0</v>
      </c>
      <c r="AJ154" s="4">
        <f t="shared" si="86"/>
        <v>-0.03490682628482457</v>
      </c>
      <c r="AK154" s="4">
        <f t="shared" si="87"/>
        <v>-0.21316118245560703</v>
      </c>
      <c r="AL154" s="4">
        <f t="shared" si="81"/>
        <v>0.26745013831465303</v>
      </c>
      <c r="AM154" s="4">
        <f t="shared" si="82"/>
        <v>0.1314860475697397</v>
      </c>
    </row>
    <row r="155" spans="5:39" ht="12.75">
      <c r="E155" s="4">
        <f t="shared" si="61"/>
        <v>2.4400000000000017</v>
      </c>
      <c r="F155" s="4">
        <f t="shared" si="88"/>
        <v>13.337600089447825</v>
      </c>
      <c r="G155" s="4">
        <f t="shared" si="89"/>
        <v>6.361141196031378</v>
      </c>
      <c r="H155" s="4">
        <f t="shared" si="62"/>
        <v>14.77686345141912</v>
      </c>
      <c r="I155" s="4">
        <f t="shared" si="90"/>
        <v>35.9660483609865</v>
      </c>
      <c r="J155" s="4">
        <f t="shared" si="91"/>
        <v>44.99975925210965</v>
      </c>
      <c r="K155" s="4">
        <f t="shared" si="92"/>
        <v>0</v>
      </c>
      <c r="L155" s="4">
        <f t="shared" si="63"/>
        <v>0.0015</v>
      </c>
      <c r="M155" s="4">
        <f t="shared" si="93"/>
        <v>101299.99999999999</v>
      </c>
      <c r="N155" s="4">
        <f t="shared" si="94"/>
        <v>2.156493727530274</v>
      </c>
      <c r="O155" s="57">
        <f t="shared" si="60"/>
        <v>163.65676230643362</v>
      </c>
      <c r="P155" s="4">
        <f t="shared" si="64"/>
        <v>0.4450242828814736</v>
      </c>
      <c r="Q155" s="5">
        <f t="shared" si="65"/>
        <v>0</v>
      </c>
      <c r="R155" s="4">
        <f t="shared" si="66"/>
        <v>0</v>
      </c>
      <c r="S155" s="5">
        <f t="shared" si="67"/>
        <v>53514.94509574973</v>
      </c>
      <c r="T155" s="5">
        <f t="shared" si="68"/>
        <v>101299.99999999999</v>
      </c>
      <c r="U155" s="5">
        <f t="shared" si="69"/>
        <v>2.156493727530274</v>
      </c>
      <c r="V155" s="5">
        <f t="shared" si="70"/>
        <v>0</v>
      </c>
      <c r="W155" s="5">
        <f t="shared" si="71"/>
        <v>0</v>
      </c>
      <c r="X155" s="5">
        <f t="shared" si="72"/>
        <v>0</v>
      </c>
      <c r="Y155" s="5">
        <f t="shared" si="73"/>
        <v>0</v>
      </c>
      <c r="Z155" s="5">
        <f t="shared" si="74"/>
        <v>0</v>
      </c>
      <c r="AA155" s="4">
        <f t="shared" si="75"/>
        <v>1.6170000000000002</v>
      </c>
      <c r="AB155" s="5">
        <f t="shared" si="76"/>
        <v>0.31556957069549285</v>
      </c>
      <c r="AC155" s="4">
        <f t="shared" si="77"/>
        <v>0</v>
      </c>
      <c r="AD155" s="5">
        <f t="shared" si="78"/>
        <v>-0.284833161527997</v>
      </c>
      <c r="AE155" s="5">
        <f t="shared" si="79"/>
        <v>-1.7528463250990018</v>
      </c>
      <c r="AF155" s="4">
        <f t="shared" si="83"/>
        <v>0</v>
      </c>
      <c r="AG155" s="4">
        <f t="shared" si="80"/>
        <v>0</v>
      </c>
      <c r="AH155" s="4">
        <f t="shared" si="84"/>
        <v>0</v>
      </c>
      <c r="AI155" s="5">
        <f t="shared" si="85"/>
        <v>0</v>
      </c>
      <c r="AJ155" s="4">
        <f t="shared" si="86"/>
        <v>-0.03452523170036327</v>
      </c>
      <c r="AK155" s="4">
        <f t="shared" si="87"/>
        <v>-0.21246622122412143</v>
      </c>
      <c r="AL155" s="4">
        <f t="shared" si="81"/>
        <v>0.2667520017889565</v>
      </c>
      <c r="AM155" s="4">
        <f t="shared" si="82"/>
        <v>0.12722282392062756</v>
      </c>
    </row>
    <row r="156" spans="5:39" ht="12.75">
      <c r="E156" s="4">
        <f t="shared" si="61"/>
        <v>2.4600000000000017</v>
      </c>
      <c r="F156" s="4">
        <f t="shared" si="88"/>
        <v>13.303074857747461</v>
      </c>
      <c r="G156" s="4">
        <f t="shared" si="89"/>
        <v>6.148674974807256</v>
      </c>
      <c r="H156" s="4">
        <f t="shared" si="62"/>
        <v>14.655306363793752</v>
      </c>
      <c r="I156" s="4">
        <f t="shared" si="90"/>
        <v>36.23280036277546</v>
      </c>
      <c r="J156" s="4">
        <f t="shared" si="91"/>
        <v>45.126982076030274</v>
      </c>
      <c r="K156" s="4">
        <f t="shared" si="92"/>
        <v>0</v>
      </c>
      <c r="L156" s="4">
        <f t="shared" si="63"/>
        <v>0.0015</v>
      </c>
      <c r="M156" s="4">
        <f t="shared" si="93"/>
        <v>101299.99999999999</v>
      </c>
      <c r="N156" s="4">
        <f t="shared" si="94"/>
        <v>2.156493727530274</v>
      </c>
      <c r="O156" s="57">
        <f t="shared" si="60"/>
        <v>163.65676230643362</v>
      </c>
      <c r="P156" s="4">
        <f t="shared" si="64"/>
        <v>0.43295261859813017</v>
      </c>
      <c r="Q156" s="5">
        <f t="shared" si="65"/>
        <v>0</v>
      </c>
      <c r="R156" s="4">
        <f t="shared" si="66"/>
        <v>0</v>
      </c>
      <c r="S156" s="5">
        <f t="shared" si="67"/>
        <v>53514.94509574973</v>
      </c>
      <c r="T156" s="5">
        <f t="shared" si="68"/>
        <v>101299.99999999999</v>
      </c>
      <c r="U156" s="5">
        <f t="shared" si="69"/>
        <v>2.156493727530274</v>
      </c>
      <c r="V156" s="5">
        <f t="shared" si="70"/>
        <v>0</v>
      </c>
      <c r="W156" s="5">
        <f t="shared" si="71"/>
        <v>0</v>
      </c>
      <c r="X156" s="5">
        <f t="shared" si="72"/>
        <v>0</v>
      </c>
      <c r="Y156" s="5">
        <f t="shared" si="73"/>
        <v>0</v>
      </c>
      <c r="Z156" s="5">
        <f t="shared" si="74"/>
        <v>0</v>
      </c>
      <c r="AA156" s="4">
        <f t="shared" si="75"/>
        <v>1.6170000000000002</v>
      </c>
      <c r="AB156" s="5">
        <f t="shared" si="76"/>
        <v>0.31039906327673783</v>
      </c>
      <c r="AC156" s="4">
        <f t="shared" si="77"/>
        <v>0</v>
      </c>
      <c r="AD156" s="5">
        <f t="shared" si="78"/>
        <v>-0.28175883001303637</v>
      </c>
      <c r="AE156" s="5">
        <f t="shared" si="79"/>
        <v>-1.747228799398448</v>
      </c>
      <c r="AF156" s="4">
        <f t="shared" si="83"/>
        <v>0</v>
      </c>
      <c r="AG156" s="4">
        <f t="shared" si="80"/>
        <v>0</v>
      </c>
      <c r="AH156" s="4">
        <f t="shared" si="84"/>
        <v>0</v>
      </c>
      <c r="AI156" s="5">
        <f t="shared" si="85"/>
        <v>0</v>
      </c>
      <c r="AJ156" s="4">
        <f t="shared" si="86"/>
        <v>-0.03415258545612562</v>
      </c>
      <c r="AK156" s="4">
        <f t="shared" si="87"/>
        <v>-0.2117853090179937</v>
      </c>
      <c r="AL156" s="4">
        <f t="shared" si="81"/>
        <v>0.2660614971549492</v>
      </c>
      <c r="AM156" s="4">
        <f t="shared" si="82"/>
        <v>0.12297349949614512</v>
      </c>
    </row>
    <row r="157" spans="5:39" ht="12.75">
      <c r="E157" s="4">
        <f t="shared" si="61"/>
        <v>2.4800000000000018</v>
      </c>
      <c r="F157" s="4">
        <f t="shared" si="88"/>
        <v>13.268922272291336</v>
      </c>
      <c r="G157" s="4">
        <f t="shared" si="89"/>
        <v>5.936889665789263</v>
      </c>
      <c r="H157" s="4">
        <f t="shared" si="62"/>
        <v>14.536538692957977</v>
      </c>
      <c r="I157" s="4">
        <f t="shared" si="90"/>
        <v>36.49886185993041</v>
      </c>
      <c r="J157" s="4">
        <f t="shared" si="91"/>
        <v>45.24995557552642</v>
      </c>
      <c r="K157" s="4">
        <f t="shared" si="92"/>
        <v>0</v>
      </c>
      <c r="L157" s="4">
        <f t="shared" si="63"/>
        <v>0.0015</v>
      </c>
      <c r="M157" s="4">
        <f t="shared" si="93"/>
        <v>101299.99999999999</v>
      </c>
      <c r="N157" s="4">
        <f t="shared" si="94"/>
        <v>2.156493727530274</v>
      </c>
      <c r="O157" s="57">
        <f t="shared" si="60"/>
        <v>163.65676230643362</v>
      </c>
      <c r="P157" s="4">
        <f t="shared" si="64"/>
        <v>0.42071313656039533</v>
      </c>
      <c r="Q157" s="5">
        <f t="shared" si="65"/>
        <v>0</v>
      </c>
      <c r="R157" s="4">
        <f t="shared" si="66"/>
        <v>0</v>
      </c>
      <c r="S157" s="5">
        <f t="shared" si="67"/>
        <v>53514.94509574973</v>
      </c>
      <c r="T157" s="5">
        <f t="shared" si="68"/>
        <v>101299.99999999999</v>
      </c>
      <c r="U157" s="5">
        <f t="shared" si="69"/>
        <v>2.156493727530274</v>
      </c>
      <c r="V157" s="5">
        <f t="shared" si="70"/>
        <v>0</v>
      </c>
      <c r="W157" s="5">
        <f t="shared" si="71"/>
        <v>0</v>
      </c>
      <c r="X157" s="5">
        <f t="shared" si="72"/>
        <v>0</v>
      </c>
      <c r="Y157" s="5">
        <f t="shared" si="73"/>
        <v>0</v>
      </c>
      <c r="Z157" s="5">
        <f t="shared" si="74"/>
        <v>0</v>
      </c>
      <c r="AA157" s="4">
        <f t="shared" si="75"/>
        <v>1.6170000000000002</v>
      </c>
      <c r="AB157" s="5">
        <f t="shared" si="76"/>
        <v>0.30538845578404145</v>
      </c>
      <c r="AC157" s="4">
        <f t="shared" si="77"/>
        <v>0</v>
      </c>
      <c r="AD157" s="5">
        <f t="shared" si="78"/>
        <v>-0.2787579470081516</v>
      </c>
      <c r="AE157" s="5">
        <f t="shared" si="79"/>
        <v>-1.7417241592714179</v>
      </c>
      <c r="AF157" s="4">
        <f t="shared" si="83"/>
        <v>0</v>
      </c>
      <c r="AG157" s="4">
        <f t="shared" si="80"/>
        <v>0</v>
      </c>
      <c r="AH157" s="4">
        <f t="shared" si="84"/>
        <v>0</v>
      </c>
      <c r="AI157" s="5">
        <f t="shared" si="85"/>
        <v>0</v>
      </c>
      <c r="AJ157" s="4">
        <f t="shared" si="86"/>
        <v>-0.03378884206159413</v>
      </c>
      <c r="AK157" s="4">
        <f t="shared" si="87"/>
        <v>-0.211118079911687</v>
      </c>
      <c r="AL157" s="4">
        <f t="shared" si="81"/>
        <v>0.2653784454458267</v>
      </c>
      <c r="AM157" s="4">
        <f t="shared" si="82"/>
        <v>0.11873779331578525</v>
      </c>
    </row>
    <row r="158" spans="5:39" ht="12.75">
      <c r="E158" s="4">
        <f t="shared" si="61"/>
        <v>2.5000000000000018</v>
      </c>
      <c r="F158" s="4">
        <f t="shared" si="88"/>
        <v>13.235133430229743</v>
      </c>
      <c r="G158" s="4">
        <f t="shared" si="89"/>
        <v>5.725771585877576</v>
      </c>
      <c r="H158" s="4">
        <f t="shared" si="62"/>
        <v>14.420583107822926</v>
      </c>
      <c r="I158" s="4">
        <f t="shared" si="90"/>
        <v>36.764240305376234</v>
      </c>
      <c r="J158" s="4">
        <f t="shared" si="91"/>
        <v>45.36869336884221</v>
      </c>
      <c r="K158" s="4">
        <f t="shared" si="92"/>
        <v>0</v>
      </c>
      <c r="L158" s="4">
        <f t="shared" si="63"/>
        <v>0.0015</v>
      </c>
      <c r="M158" s="4">
        <f t="shared" si="93"/>
        <v>101299.99999999999</v>
      </c>
      <c r="N158" s="4">
        <f t="shared" si="94"/>
        <v>2.156493727530274</v>
      </c>
      <c r="O158" s="57">
        <f t="shared" si="60"/>
        <v>163.65676230643362</v>
      </c>
      <c r="P158" s="4">
        <f t="shared" si="64"/>
        <v>0.4083063579467268</v>
      </c>
      <c r="Q158" s="5">
        <f t="shared" si="65"/>
        <v>0</v>
      </c>
      <c r="R158" s="4">
        <f t="shared" si="66"/>
        <v>0</v>
      </c>
      <c r="S158" s="5">
        <f t="shared" si="67"/>
        <v>53514.94509574973</v>
      </c>
      <c r="T158" s="5">
        <f t="shared" si="68"/>
        <v>101299.99999999999</v>
      </c>
      <c r="U158" s="5">
        <f t="shared" si="69"/>
        <v>2.156493727530274</v>
      </c>
      <c r="V158" s="5">
        <f t="shared" si="70"/>
        <v>0</v>
      </c>
      <c r="W158" s="5">
        <f t="shared" si="71"/>
        <v>0</v>
      </c>
      <c r="X158" s="5">
        <f t="shared" si="72"/>
        <v>0</v>
      </c>
      <c r="Y158" s="5">
        <f t="shared" si="73"/>
        <v>0</v>
      </c>
      <c r="Z158" s="5">
        <f t="shared" si="74"/>
        <v>0</v>
      </c>
      <c r="AA158" s="4">
        <f t="shared" si="75"/>
        <v>1.6170000000000002</v>
      </c>
      <c r="AB158" s="5">
        <f t="shared" si="76"/>
        <v>0.30053582036971543</v>
      </c>
      <c r="AC158" s="4">
        <f t="shared" si="77"/>
        <v>0</v>
      </c>
      <c r="AD158" s="5">
        <f t="shared" si="78"/>
        <v>-0.27583015564737756</v>
      </c>
      <c r="AE158" s="5">
        <f t="shared" si="79"/>
        <v>-1.7363293952085628</v>
      </c>
      <c r="AF158" s="4">
        <f t="shared" si="83"/>
        <v>0</v>
      </c>
      <c r="AG158" s="4">
        <f t="shared" si="80"/>
        <v>0</v>
      </c>
      <c r="AH158" s="4">
        <f t="shared" si="84"/>
        <v>0</v>
      </c>
      <c r="AI158" s="5">
        <f t="shared" si="85"/>
        <v>0</v>
      </c>
      <c r="AJ158" s="4">
        <f t="shared" si="86"/>
        <v>-0.03343395826028819</v>
      </c>
      <c r="AK158" s="4">
        <f t="shared" si="87"/>
        <v>-0.21046416911618943</v>
      </c>
      <c r="AL158" s="4">
        <f t="shared" si="81"/>
        <v>0.26470266860459485</v>
      </c>
      <c r="AM158" s="4">
        <f t="shared" si="82"/>
        <v>0.11451543171755152</v>
      </c>
    </row>
    <row r="159" spans="5:39" ht="12.75">
      <c r="E159" s="4">
        <f t="shared" si="61"/>
        <v>2.520000000000002</v>
      </c>
      <c r="F159" s="4">
        <f t="shared" si="88"/>
        <v>13.201699471969455</v>
      </c>
      <c r="G159" s="4">
        <f t="shared" si="89"/>
        <v>5.515307416761386</v>
      </c>
      <c r="H159" s="4">
        <f t="shared" si="62"/>
        <v>14.30746255803529</v>
      </c>
      <c r="I159" s="4">
        <f t="shared" si="90"/>
        <v>37.028942973980826</v>
      </c>
      <c r="J159" s="4">
        <f t="shared" si="91"/>
        <v>45.48320880055976</v>
      </c>
      <c r="K159" s="4">
        <f t="shared" si="92"/>
        <v>0</v>
      </c>
      <c r="L159" s="4">
        <f t="shared" si="63"/>
        <v>0.0015</v>
      </c>
      <c r="M159" s="4">
        <f t="shared" si="93"/>
        <v>101299.99999999999</v>
      </c>
      <c r="N159" s="4">
        <f t="shared" si="94"/>
        <v>2.156493727530274</v>
      </c>
      <c r="O159" s="57">
        <f t="shared" si="60"/>
        <v>163.65676230643362</v>
      </c>
      <c r="P159" s="4">
        <f t="shared" si="64"/>
        <v>0.3957330255085086</v>
      </c>
      <c r="Q159" s="5">
        <f t="shared" si="65"/>
        <v>0</v>
      </c>
      <c r="R159" s="4">
        <f t="shared" si="66"/>
        <v>0</v>
      </c>
      <c r="S159" s="5">
        <f t="shared" si="67"/>
        <v>53514.94509574973</v>
      </c>
      <c r="T159" s="5">
        <f t="shared" si="68"/>
        <v>101299.99999999999</v>
      </c>
      <c r="U159" s="5">
        <f t="shared" si="69"/>
        <v>2.156493727530274</v>
      </c>
      <c r="V159" s="5">
        <f t="shared" si="70"/>
        <v>0</v>
      </c>
      <c r="W159" s="5">
        <f t="shared" si="71"/>
        <v>0</v>
      </c>
      <c r="X159" s="5">
        <f t="shared" si="72"/>
        <v>0</v>
      </c>
      <c r="Y159" s="5">
        <f t="shared" si="73"/>
        <v>0</v>
      </c>
      <c r="Z159" s="5">
        <f t="shared" si="74"/>
        <v>0</v>
      </c>
      <c r="AA159" s="4">
        <f t="shared" si="75"/>
        <v>1.6170000000000002</v>
      </c>
      <c r="AB159" s="5">
        <f t="shared" si="76"/>
        <v>0.2958392786086404</v>
      </c>
      <c r="AC159" s="4">
        <f t="shared" si="77"/>
        <v>0</v>
      </c>
      <c r="AD159" s="5">
        <f t="shared" si="78"/>
        <v>-0.2729751157728579</v>
      </c>
      <c r="AE159" s="5">
        <f t="shared" si="79"/>
        <v>-1.731041505323613</v>
      </c>
      <c r="AF159" s="4">
        <f t="shared" si="83"/>
        <v>0</v>
      </c>
      <c r="AG159" s="4">
        <f t="shared" si="80"/>
        <v>0</v>
      </c>
      <c r="AH159" s="4">
        <f t="shared" si="84"/>
        <v>0</v>
      </c>
      <c r="AI159" s="5">
        <f t="shared" si="85"/>
        <v>0</v>
      </c>
      <c r="AJ159" s="4">
        <f t="shared" si="86"/>
        <v>-0.033087892820952466</v>
      </c>
      <c r="AK159" s="4">
        <f t="shared" si="87"/>
        <v>-0.2098232127664985</v>
      </c>
      <c r="AL159" s="4">
        <f t="shared" si="81"/>
        <v>0.2640339894393891</v>
      </c>
      <c r="AM159" s="4">
        <f t="shared" si="82"/>
        <v>0.11030614833522773</v>
      </c>
    </row>
    <row r="160" spans="5:39" ht="12.75">
      <c r="E160" s="4">
        <f t="shared" si="61"/>
        <v>2.540000000000002</v>
      </c>
      <c r="F160" s="4">
        <f t="shared" si="88"/>
        <v>13.168611579148502</v>
      </c>
      <c r="G160" s="4">
        <f t="shared" si="89"/>
        <v>5.3054842039948875</v>
      </c>
      <c r="H160" s="4">
        <f t="shared" si="62"/>
        <v>14.197200201494773</v>
      </c>
      <c r="I160" s="4">
        <f t="shared" si="90"/>
        <v>37.292976963420216</v>
      </c>
      <c r="J160" s="4">
        <f t="shared" si="91"/>
        <v>45.593514948894985</v>
      </c>
      <c r="K160" s="4">
        <f t="shared" si="92"/>
        <v>0</v>
      </c>
      <c r="L160" s="4">
        <f t="shared" si="63"/>
        <v>0.0015</v>
      </c>
      <c r="M160" s="4">
        <f t="shared" si="93"/>
        <v>101299.99999999999</v>
      </c>
      <c r="N160" s="4">
        <f t="shared" si="94"/>
        <v>2.156493727530274</v>
      </c>
      <c r="O160" s="57">
        <f t="shared" si="60"/>
        <v>163.65676230643362</v>
      </c>
      <c r="P160" s="4">
        <f t="shared" si="64"/>
        <v>0.3829941135796908</v>
      </c>
      <c r="Q160" s="5">
        <f t="shared" si="65"/>
        <v>0</v>
      </c>
      <c r="R160" s="4">
        <f t="shared" si="66"/>
        <v>0</v>
      </c>
      <c r="S160" s="5">
        <f t="shared" si="67"/>
        <v>53514.94509574973</v>
      </c>
      <c r="T160" s="5">
        <f t="shared" si="68"/>
        <v>101299.99999999999</v>
      </c>
      <c r="U160" s="5">
        <f t="shared" si="69"/>
        <v>2.156493727530274</v>
      </c>
      <c r="V160" s="5">
        <f t="shared" si="70"/>
        <v>0</v>
      </c>
      <c r="W160" s="5">
        <f t="shared" si="71"/>
        <v>0</v>
      </c>
      <c r="X160" s="5">
        <f t="shared" si="72"/>
        <v>0</v>
      </c>
      <c r="Y160" s="5">
        <f t="shared" si="73"/>
        <v>0</v>
      </c>
      <c r="Z160" s="5">
        <f t="shared" si="74"/>
        <v>0</v>
      </c>
      <c r="AA160" s="4">
        <f t="shared" si="75"/>
        <v>1.6170000000000002</v>
      </c>
      <c r="AB160" s="5">
        <f t="shared" si="76"/>
        <v>0.2912969999265023</v>
      </c>
      <c r="AC160" s="4">
        <f t="shared" si="77"/>
        <v>0</v>
      </c>
      <c r="AD160" s="5">
        <f t="shared" si="78"/>
        <v>-0.27019250216669355</v>
      </c>
      <c r="AE160" s="5">
        <f t="shared" si="79"/>
        <v>-1.7258574937203777</v>
      </c>
      <c r="AF160" s="4">
        <f t="shared" si="83"/>
        <v>0</v>
      </c>
      <c r="AG160" s="4">
        <f t="shared" si="80"/>
        <v>0</v>
      </c>
      <c r="AH160" s="4">
        <f t="shared" si="84"/>
        <v>0</v>
      </c>
      <c r="AI160" s="5">
        <f t="shared" si="85"/>
        <v>0</v>
      </c>
      <c r="AJ160" s="4">
        <f t="shared" si="86"/>
        <v>-0.03275060632323558</v>
      </c>
      <c r="AK160" s="4">
        <f t="shared" si="87"/>
        <v>-0.20919484772368216</v>
      </c>
      <c r="AL160" s="4">
        <f t="shared" si="81"/>
        <v>0.26337223158297</v>
      </c>
      <c r="AM160" s="4">
        <f t="shared" si="82"/>
        <v>0.10610968407989775</v>
      </c>
    </row>
    <row r="161" spans="5:39" ht="12.75">
      <c r="E161" s="4">
        <f t="shared" si="61"/>
        <v>2.560000000000002</v>
      </c>
      <c r="F161" s="4">
        <f t="shared" si="88"/>
        <v>13.135860972825267</v>
      </c>
      <c r="G161" s="4">
        <f t="shared" si="89"/>
        <v>5.096289356271205</v>
      </c>
      <c r="H161" s="4">
        <f t="shared" si="62"/>
        <v>14.089819328161633</v>
      </c>
      <c r="I161" s="4">
        <f t="shared" si="90"/>
        <v>37.556349195003186</v>
      </c>
      <c r="J161" s="4">
        <f t="shared" si="91"/>
        <v>45.69962463297488</v>
      </c>
      <c r="K161" s="4">
        <f t="shared" si="92"/>
        <v>0</v>
      </c>
      <c r="L161" s="4">
        <f t="shared" si="63"/>
        <v>0.0015</v>
      </c>
      <c r="M161" s="4">
        <f t="shared" si="93"/>
        <v>101299.99999999999</v>
      </c>
      <c r="N161" s="4">
        <f t="shared" si="94"/>
        <v>2.156493727530274</v>
      </c>
      <c r="O161" s="57">
        <f t="shared" si="60"/>
        <v>163.65676230643362</v>
      </c>
      <c r="P161" s="4">
        <f t="shared" si="64"/>
        <v>0.3700908377903701</v>
      </c>
      <c r="Q161" s="5">
        <f t="shared" si="65"/>
        <v>0</v>
      </c>
      <c r="R161" s="4">
        <f t="shared" si="66"/>
        <v>0</v>
      </c>
      <c r="S161" s="5">
        <f t="shared" si="67"/>
        <v>53514.94509574973</v>
      </c>
      <c r="T161" s="5">
        <f t="shared" si="68"/>
        <v>101299.99999999999</v>
      </c>
      <c r="U161" s="5">
        <f t="shared" si="69"/>
        <v>2.156493727530274</v>
      </c>
      <c r="V161" s="5">
        <f t="shared" si="70"/>
        <v>0</v>
      </c>
      <c r="W161" s="5">
        <f t="shared" si="71"/>
        <v>0</v>
      </c>
      <c r="X161" s="5">
        <f t="shared" si="72"/>
        <v>0</v>
      </c>
      <c r="Y161" s="5">
        <f t="shared" si="73"/>
        <v>0</v>
      </c>
      <c r="Z161" s="5">
        <f t="shared" si="74"/>
        <v>0</v>
      </c>
      <c r="AA161" s="4">
        <f t="shared" si="75"/>
        <v>1.6170000000000002</v>
      </c>
      <c r="AB161" s="5">
        <f t="shared" si="76"/>
        <v>0.28690720006184106</v>
      </c>
      <c r="AC161" s="4">
        <f t="shared" si="77"/>
        <v>0</v>
      </c>
      <c r="AD161" s="5">
        <f t="shared" si="78"/>
        <v>-0.26748200273811734</v>
      </c>
      <c r="AE161" s="5">
        <f t="shared" si="79"/>
        <v>-1.720774368986427</v>
      </c>
      <c r="AF161" s="4">
        <f aca="true" t="shared" si="95" ref="AF161:AF192">-$E$7*$E$13*Q161*$E$18</f>
        <v>0</v>
      </c>
      <c r="AG161" s="4">
        <f t="shared" si="80"/>
        <v>0</v>
      </c>
      <c r="AH161" s="4">
        <f aca="true" t="shared" si="96" ref="AH161:AH192">IF(K161&gt;0,N161*(-AG161/L161),-U161*$E$13*V161*$E$18/L161)</f>
        <v>0</v>
      </c>
      <c r="AI161" s="5">
        <f aca="true" t="shared" si="97" ref="AI161:AI192">$E$10*M161*AH161/N161</f>
        <v>0</v>
      </c>
      <c r="AJ161" s="4">
        <f aca="true" t="shared" si="98" ref="AJ161:AJ192">(AD161/($E$14+K161))*$E$18</f>
        <v>-0.03242206093795362</v>
      </c>
      <c r="AK161" s="4">
        <f aca="true" t="shared" si="99" ref="AK161:AK192">(AE161/($E$14+K161))*$E$18</f>
        <v>-0.20857871139229417</v>
      </c>
      <c r="AL161" s="4">
        <f t="shared" si="81"/>
        <v>0.26271721945650534</v>
      </c>
      <c r="AM161" s="4">
        <f t="shared" si="82"/>
        <v>0.1019257871254241</v>
      </c>
    </row>
    <row r="162" spans="5:39" ht="12.75">
      <c r="E162" s="4">
        <f t="shared" si="61"/>
        <v>2.580000000000002</v>
      </c>
      <c r="F162" s="4">
        <f aca="true" t="shared" si="100" ref="F162:F193">F161+AJ161</f>
        <v>13.103438911887313</v>
      </c>
      <c r="G162" s="4">
        <f aca="true" t="shared" si="101" ref="G162:G193">G161+AK161</f>
        <v>4.8877106448789105</v>
      </c>
      <c r="H162" s="4">
        <f t="shared" si="62"/>
        <v>13.98534328022109</v>
      </c>
      <c r="I162" s="4">
        <f aca="true" t="shared" si="102" ref="I162:I193">I161+AL161</f>
        <v>37.81906641445969</v>
      </c>
      <c r="J162" s="4">
        <f aca="true" t="shared" si="103" ref="J162:J193">J161+AM161</f>
        <v>45.801550420100305</v>
      </c>
      <c r="K162" s="4">
        <f aca="true" t="shared" si="104" ref="K162:K193">IF(K161+AF161&lt;=0,0,K161+AF161)</f>
        <v>0</v>
      </c>
      <c r="L162" s="4">
        <f t="shared" si="63"/>
        <v>0.0015</v>
      </c>
      <c r="M162" s="4">
        <f aca="true" t="shared" si="105" ref="M162:M193">IF((M161+AI161)&lt;=$E$6,$E$6,M161+AI161)</f>
        <v>101299.99999999999</v>
      </c>
      <c r="N162" s="4">
        <f aca="true" t="shared" si="106" ref="N162:N193">N161+AH161</f>
        <v>2.156493727530274</v>
      </c>
      <c r="O162" s="57">
        <f aca="true" t="shared" si="107" ref="O162:O225">M162/(N162*$E$9)</f>
        <v>163.65676230643362</v>
      </c>
      <c r="P162" s="4">
        <f t="shared" si="64"/>
        <v>0.3570246643994472</v>
      </c>
      <c r="Q162" s="5">
        <f t="shared" si="65"/>
        <v>0</v>
      </c>
      <c r="R162" s="4">
        <f t="shared" si="66"/>
        <v>0</v>
      </c>
      <c r="S162" s="5">
        <f t="shared" si="67"/>
        <v>53514.94509574973</v>
      </c>
      <c r="T162" s="5">
        <f t="shared" si="68"/>
        <v>101299.99999999999</v>
      </c>
      <c r="U162" s="5">
        <f t="shared" si="69"/>
        <v>2.156493727530274</v>
      </c>
      <c r="V162" s="5">
        <f t="shared" si="70"/>
        <v>0</v>
      </c>
      <c r="W162" s="5">
        <f t="shared" si="71"/>
        <v>0</v>
      </c>
      <c r="X162" s="5">
        <f t="shared" si="72"/>
        <v>0</v>
      </c>
      <c r="Y162" s="5">
        <f t="shared" si="73"/>
        <v>0</v>
      </c>
      <c r="Z162" s="5">
        <f t="shared" si="74"/>
        <v>0</v>
      </c>
      <c r="AA162" s="4">
        <f t="shared" si="75"/>
        <v>1.6170000000000002</v>
      </c>
      <c r="AB162" s="5">
        <f t="shared" si="76"/>
        <v>0.28266813956033054</v>
      </c>
      <c r="AC162" s="4">
        <f t="shared" si="77"/>
        <v>0</v>
      </c>
      <c r="AD162" s="5">
        <f t="shared" si="78"/>
        <v>-0.2648433166673814</v>
      </c>
      <c r="AE162" s="5">
        <f t="shared" si="79"/>
        <v>-1.7157891428200471</v>
      </c>
      <c r="AF162" s="4">
        <f t="shared" si="95"/>
        <v>0</v>
      </c>
      <c r="AG162" s="4">
        <f t="shared" si="80"/>
        <v>0</v>
      </c>
      <c r="AH162" s="4">
        <f t="shared" si="96"/>
        <v>0</v>
      </c>
      <c r="AI162" s="5">
        <f t="shared" si="97"/>
        <v>0</v>
      </c>
      <c r="AJ162" s="4">
        <f t="shared" si="98"/>
        <v>-0.03210222020210684</v>
      </c>
      <c r="AK162" s="4">
        <f t="shared" si="99"/>
        <v>-0.2079744415539451</v>
      </c>
      <c r="AL162" s="4">
        <f t="shared" si="81"/>
        <v>0.26206877823774627</v>
      </c>
      <c r="AM162" s="4">
        <f t="shared" si="82"/>
        <v>0.09775421289757821</v>
      </c>
    </row>
    <row r="163" spans="5:39" ht="12.75">
      <c r="E163" s="4">
        <f t="shared" si="61"/>
        <v>2.600000000000002</v>
      </c>
      <c r="F163" s="4">
        <f t="shared" si="100"/>
        <v>13.071336691685206</v>
      </c>
      <c r="G163" s="4">
        <f t="shared" si="101"/>
        <v>4.679736203324965</v>
      </c>
      <c r="H163" s="4">
        <f t="shared" si="62"/>
        <v>13.88379536870615</v>
      </c>
      <c r="I163" s="4">
        <f t="shared" si="102"/>
        <v>38.08113519269744</v>
      </c>
      <c r="J163" s="4">
        <f t="shared" si="103"/>
        <v>45.89930463299788</v>
      </c>
      <c r="K163" s="4">
        <f t="shared" si="104"/>
        <v>0</v>
      </c>
      <c r="L163" s="4">
        <f t="shared" si="63"/>
        <v>0.0015</v>
      </c>
      <c r="M163" s="4">
        <f t="shared" si="105"/>
        <v>101299.99999999999</v>
      </c>
      <c r="N163" s="4">
        <f t="shared" si="106"/>
        <v>2.156493727530274</v>
      </c>
      <c r="O163" s="57">
        <f t="shared" si="107"/>
        <v>163.65676230643362</v>
      </c>
      <c r="P163" s="4">
        <f t="shared" si="64"/>
        <v>0.3437973191570531</v>
      </c>
      <c r="Q163" s="5">
        <f t="shared" si="65"/>
        <v>0</v>
      </c>
      <c r="R163" s="4">
        <f t="shared" si="66"/>
        <v>0</v>
      </c>
      <c r="S163" s="5">
        <f t="shared" si="67"/>
        <v>53514.94509574973</v>
      </c>
      <c r="T163" s="5">
        <f t="shared" si="68"/>
        <v>101299.99999999999</v>
      </c>
      <c r="U163" s="5">
        <f t="shared" si="69"/>
        <v>2.156493727530274</v>
      </c>
      <c r="V163" s="5">
        <f t="shared" si="70"/>
        <v>0</v>
      </c>
      <c r="W163" s="5">
        <f t="shared" si="71"/>
        <v>0</v>
      </c>
      <c r="X163" s="5">
        <f t="shared" si="72"/>
        <v>0</v>
      </c>
      <c r="Y163" s="5">
        <f t="shared" si="73"/>
        <v>0</v>
      </c>
      <c r="Z163" s="5">
        <f t="shared" si="74"/>
        <v>0</v>
      </c>
      <c r="AA163" s="4">
        <f t="shared" si="75"/>
        <v>1.6170000000000002</v>
      </c>
      <c r="AB163" s="5">
        <f t="shared" si="76"/>
        <v>0.2785781222997985</v>
      </c>
      <c r="AC163" s="4">
        <f t="shared" si="77"/>
        <v>0</v>
      </c>
      <c r="AD163" s="5">
        <f t="shared" si="78"/>
        <v>-0.2622761525083952</v>
      </c>
      <c r="AE163" s="5">
        <f t="shared" si="79"/>
        <v>-1.7108988287971396</v>
      </c>
      <c r="AF163" s="4">
        <f t="shared" si="95"/>
        <v>0</v>
      </c>
      <c r="AG163" s="4">
        <f t="shared" si="80"/>
        <v>0</v>
      </c>
      <c r="AH163" s="4">
        <f t="shared" si="96"/>
        <v>0</v>
      </c>
      <c r="AI163" s="5">
        <f t="shared" si="97"/>
        <v>0</v>
      </c>
      <c r="AJ163" s="4">
        <f t="shared" si="98"/>
        <v>-0.03179104878889639</v>
      </c>
      <c r="AK163" s="4">
        <f t="shared" si="99"/>
        <v>-0.2073816762178351</v>
      </c>
      <c r="AL163" s="4">
        <f t="shared" si="81"/>
        <v>0.26142673383370413</v>
      </c>
      <c r="AM163" s="4">
        <f t="shared" si="82"/>
        <v>0.0935947240664993</v>
      </c>
    </row>
    <row r="164" spans="5:39" ht="12.75">
      <c r="E164" s="4">
        <f aca="true" t="shared" si="108" ref="E164:E191">E163+$E$18</f>
        <v>2.620000000000002</v>
      </c>
      <c r="F164" s="4">
        <f t="shared" si="100"/>
        <v>13.039545642896309</v>
      </c>
      <c r="G164" s="4">
        <f t="shared" si="101"/>
        <v>4.47235452710713</v>
      </c>
      <c r="H164" s="4">
        <f aca="true" t="shared" si="109" ref="H164:H191">SQRT(F164^2+G164^2)</f>
        <v>13.785198786717288</v>
      </c>
      <c r="I164" s="4">
        <f t="shared" si="102"/>
        <v>38.34256192653114</v>
      </c>
      <c r="J164" s="4">
        <f t="shared" si="103"/>
        <v>45.99289935706438</v>
      </c>
      <c r="K164" s="4">
        <f t="shared" si="104"/>
        <v>0</v>
      </c>
      <c r="L164" s="4">
        <f aca="true" t="shared" si="110" ref="L164:L227">$E$15-K164/$E$7</f>
        <v>0.0015</v>
      </c>
      <c r="M164" s="4">
        <f t="shared" si="105"/>
        <v>101299.99999999999</v>
      </c>
      <c r="N164" s="4">
        <f t="shared" si="106"/>
        <v>2.156493727530274</v>
      </c>
      <c r="O164" s="57">
        <f t="shared" si="107"/>
        <v>163.65676230643362</v>
      </c>
      <c r="P164" s="4">
        <f aca="true" t="shared" si="111" ref="P164:P191">ATAN(G164/F164)</f>
        <v>0.3304107956035946</v>
      </c>
      <c r="Q164" s="5">
        <f aca="true" t="shared" si="112" ref="Q164:Q191">IF(K164&lt;=0,0,SQRT(2*(M164-$E$6)/$E$7))</f>
        <v>0</v>
      </c>
      <c r="R164" s="4">
        <f aca="true" t="shared" si="113" ref="R164:R191">IF(K164&lt;=0,0,$E$7*$E$13*Q164^2)</f>
        <v>0</v>
      </c>
      <c r="S164" s="5">
        <f aca="true" t="shared" si="114" ref="S164:S191">IF(K164&gt;0,"",M164*$E$12)</f>
        <v>53514.94509574973</v>
      </c>
      <c r="T164" s="5">
        <f aca="true" t="shared" si="115" ref="T164:T191">IF(K164&gt;0,"",IF(S164&gt;$E$6,S164,$E$6))</f>
        <v>101299.99999999999</v>
      </c>
      <c r="U164" s="5">
        <f aca="true" t="shared" si="116" ref="U164:U191">IF(K164&gt;0,"",N164*(T164/M164)^(1/$E$10))</f>
        <v>2.156493727530274</v>
      </c>
      <c r="V164" s="5">
        <f aca="true" t="shared" si="117" ref="V164:V191">IF(K164&gt;0,"",SQRT(2*$E$10/($E$10-1)*M164/N164*(1-(T164/M164)^(($E$10-1)/$E$10))))</f>
        <v>0</v>
      </c>
      <c r="W164" s="5">
        <f aca="true" t="shared" si="118" ref="W164:W191">IF(K164&gt;0,"",U164*$E$13*V164^2)</f>
        <v>0</v>
      </c>
      <c r="X164" s="5">
        <f aca="true" t="shared" si="119" ref="X164:X191">IF(K164&gt;0,"",IF(T164&gt;$E$6,$E$13*(T164-$E$6),0))</f>
        <v>0</v>
      </c>
      <c r="Y164" s="5">
        <f aca="true" t="shared" si="120" ref="Y164:Y191">IF(K164&gt;0,"",W164+X164)</f>
        <v>0</v>
      </c>
      <c r="Z164" s="5">
        <f aca="true" t="shared" si="121" ref="Z164:Z191">IF(K164&gt;0,R164,Y164)</f>
        <v>0</v>
      </c>
      <c r="AA164" s="4">
        <f aca="true" t="shared" si="122" ref="AA164:AA191">($E$14+K164)*9.8</f>
        <v>1.6170000000000002</v>
      </c>
      <c r="AB164" s="5">
        <f aca="true" t="shared" si="123" ref="AB164:AB191">$E$11*$E$8/2*H164^2*$E$16</f>
        <v>0.27463549404457743</v>
      </c>
      <c r="AC164" s="4">
        <f aca="true" t="shared" si="124" ref="AC164:AC191">IF(SQRT(I164^2+J164^2)&gt;$E$17,0,AA164*COS(P164))</f>
        <v>0</v>
      </c>
      <c r="AD164" s="5">
        <f aca="true" t="shared" si="125" ref="AD164:AD191">(Z164-AB164)*COS(P164)-AC164*SIN(P164)</f>
        <v>-0.2597802262528293</v>
      </c>
      <c r="AE164" s="5">
        <f aca="true" t="shared" si="126" ref="AE164:AE191">(Z164-AB164)*SIN(P164)+AC164*COS(P164)-AA164</f>
        <v>-1.7061004412847545</v>
      </c>
      <c r="AF164" s="4">
        <f t="shared" si="95"/>
        <v>0</v>
      </c>
      <c r="AG164" s="4">
        <f aca="true" t="shared" si="127" ref="AG164:AG227">-AF164/$E$7</f>
        <v>0</v>
      </c>
      <c r="AH164" s="4">
        <f t="shared" si="96"/>
        <v>0</v>
      </c>
      <c r="AI164" s="5">
        <f t="shared" si="97"/>
        <v>0</v>
      </c>
      <c r="AJ164" s="4">
        <f t="shared" si="98"/>
        <v>-0.031488512273070215</v>
      </c>
      <c r="AK164" s="4">
        <f t="shared" si="99"/>
        <v>-0.20680005348906114</v>
      </c>
      <c r="AL164" s="4">
        <f aca="true" t="shared" si="128" ref="AL164:AL191">F164*$E$18</f>
        <v>0.26079091285792616</v>
      </c>
      <c r="AM164" s="4">
        <f aca="true" t="shared" si="129" ref="AM164:AM191">G164*$E$18</f>
        <v>0.0894470905421426</v>
      </c>
    </row>
    <row r="165" spans="5:39" ht="12.75">
      <c r="E165" s="4">
        <f t="shared" si="108"/>
        <v>2.640000000000002</v>
      </c>
      <c r="F165" s="4">
        <f t="shared" si="100"/>
        <v>13.00805713062324</v>
      </c>
      <c r="G165" s="4">
        <f t="shared" si="101"/>
        <v>4.265554473618068</v>
      </c>
      <c r="H165" s="4">
        <f t="shared" si="109"/>
        <v>13.68957651941656</v>
      </c>
      <c r="I165" s="4">
        <f t="shared" si="102"/>
        <v>38.60335283938907</v>
      </c>
      <c r="J165" s="4">
        <f t="shared" si="103"/>
        <v>46.082346447606525</v>
      </c>
      <c r="K165" s="4">
        <f t="shared" si="104"/>
        <v>0</v>
      </c>
      <c r="L165" s="4">
        <f t="shared" si="110"/>
        <v>0.0015</v>
      </c>
      <c r="M165" s="4">
        <f t="shared" si="105"/>
        <v>101299.99999999999</v>
      </c>
      <c r="N165" s="4">
        <f t="shared" si="106"/>
        <v>2.156493727530274</v>
      </c>
      <c r="O165" s="57">
        <f t="shared" si="107"/>
        <v>163.65676230643362</v>
      </c>
      <c r="P165" s="4">
        <f t="shared" si="111"/>
        <v>0.31686736270917326</v>
      </c>
      <c r="Q165" s="5">
        <f t="shared" si="112"/>
        <v>0</v>
      </c>
      <c r="R165" s="4">
        <f t="shared" si="113"/>
        <v>0</v>
      </c>
      <c r="S165" s="5">
        <f t="shared" si="114"/>
        <v>53514.94509574973</v>
      </c>
      <c r="T165" s="5">
        <f t="shared" si="115"/>
        <v>101299.99999999999</v>
      </c>
      <c r="U165" s="5">
        <f t="shared" si="116"/>
        <v>2.156493727530274</v>
      </c>
      <c r="V165" s="5">
        <f t="shared" si="117"/>
        <v>0</v>
      </c>
      <c r="W165" s="5">
        <f t="shared" si="118"/>
        <v>0</v>
      </c>
      <c r="X165" s="5">
        <f t="shared" si="119"/>
        <v>0</v>
      </c>
      <c r="Y165" s="5">
        <f t="shared" si="120"/>
        <v>0</v>
      </c>
      <c r="Z165" s="5">
        <f t="shared" si="121"/>
        <v>0</v>
      </c>
      <c r="AA165" s="4">
        <f t="shared" si="122"/>
        <v>1.6170000000000002</v>
      </c>
      <c r="AB165" s="5">
        <f t="shared" si="123"/>
        <v>0.2708386410278642</v>
      </c>
      <c r="AC165" s="4">
        <f t="shared" si="124"/>
        <v>0</v>
      </c>
      <c r="AD165" s="5">
        <f t="shared" si="125"/>
        <v>-0.2573552593591089</v>
      </c>
      <c r="AE165" s="5">
        <f t="shared" si="126"/>
        <v>-1.7013909945078625</v>
      </c>
      <c r="AF165" s="4">
        <f t="shared" si="95"/>
        <v>0</v>
      </c>
      <c r="AG165" s="4">
        <f t="shared" si="127"/>
        <v>0</v>
      </c>
      <c r="AH165" s="4">
        <f t="shared" si="96"/>
        <v>0</v>
      </c>
      <c r="AI165" s="5">
        <f t="shared" si="97"/>
        <v>0</v>
      </c>
      <c r="AJ165" s="4">
        <f t="shared" si="98"/>
        <v>-0.0311945768920132</v>
      </c>
      <c r="AK165" s="4">
        <f t="shared" si="99"/>
        <v>-0.20622921145549847</v>
      </c>
      <c r="AL165" s="4">
        <f t="shared" si="128"/>
        <v>0.2601611426124648</v>
      </c>
      <c r="AM165" s="4">
        <f t="shared" si="129"/>
        <v>0.08531108947236136</v>
      </c>
    </row>
    <row r="166" spans="5:39" ht="12.75">
      <c r="E166" s="4">
        <f t="shared" si="108"/>
        <v>2.660000000000002</v>
      </c>
      <c r="F166" s="4">
        <f t="shared" si="100"/>
        <v>12.976862553731227</v>
      </c>
      <c r="G166" s="4">
        <f t="shared" si="101"/>
        <v>4.059325262162569</v>
      </c>
      <c r="H166" s="4">
        <f t="shared" si="109"/>
        <v>13.596951251014433</v>
      </c>
      <c r="I166" s="4">
        <f t="shared" si="102"/>
        <v>38.863513982001535</v>
      </c>
      <c r="J166" s="4">
        <f t="shared" si="103"/>
        <v>46.16765753707889</v>
      </c>
      <c r="K166" s="4">
        <f t="shared" si="104"/>
        <v>0</v>
      </c>
      <c r="L166" s="4">
        <f t="shared" si="110"/>
        <v>0.0015</v>
      </c>
      <c r="M166" s="4">
        <f t="shared" si="105"/>
        <v>101299.99999999999</v>
      </c>
      <c r="N166" s="4">
        <f t="shared" si="106"/>
        <v>2.156493727530274</v>
      </c>
      <c r="O166" s="57">
        <f t="shared" si="107"/>
        <v>163.65676230643362</v>
      </c>
      <c r="P166" s="4">
        <f t="shared" si="111"/>
        <v>0.3031695717549053</v>
      </c>
      <c r="Q166" s="5">
        <f t="shared" si="112"/>
        <v>0</v>
      </c>
      <c r="R166" s="4">
        <f t="shared" si="113"/>
        <v>0</v>
      </c>
      <c r="S166" s="5">
        <f t="shared" si="114"/>
        <v>53514.94509574973</v>
      </c>
      <c r="T166" s="5">
        <f t="shared" si="115"/>
        <v>101299.99999999999</v>
      </c>
      <c r="U166" s="5">
        <f t="shared" si="116"/>
        <v>2.156493727530274</v>
      </c>
      <c r="V166" s="5">
        <f t="shared" si="117"/>
        <v>0</v>
      </c>
      <c r="W166" s="5">
        <f t="shared" si="118"/>
        <v>0</v>
      </c>
      <c r="X166" s="5">
        <f t="shared" si="119"/>
        <v>0</v>
      </c>
      <c r="Y166" s="5">
        <f t="shared" si="120"/>
        <v>0</v>
      </c>
      <c r="Z166" s="5">
        <f t="shared" si="121"/>
        <v>0</v>
      </c>
      <c r="AA166" s="4">
        <f t="shared" si="122"/>
        <v>1.6170000000000002</v>
      </c>
      <c r="AB166" s="5">
        <f t="shared" si="123"/>
        <v>0.2671859885608523</v>
      </c>
      <c r="AC166" s="4">
        <f t="shared" si="124"/>
        <v>0</v>
      </c>
      <c r="AD166" s="5">
        <f t="shared" si="125"/>
        <v>-0.2550009767504537</v>
      </c>
      <c r="AE166" s="5">
        <f t="shared" si="126"/>
        <v>-1.696767501775814</v>
      </c>
      <c r="AF166" s="4">
        <f t="shared" si="95"/>
        <v>0</v>
      </c>
      <c r="AG166" s="4">
        <f t="shared" si="127"/>
        <v>0</v>
      </c>
      <c r="AH166" s="4">
        <f t="shared" si="96"/>
        <v>0</v>
      </c>
      <c r="AI166" s="5">
        <f t="shared" si="97"/>
        <v>0</v>
      </c>
      <c r="AJ166" s="4">
        <f t="shared" si="98"/>
        <v>-0.030909209303085296</v>
      </c>
      <c r="AK166" s="4">
        <f t="shared" si="99"/>
        <v>-0.20566878809403805</v>
      </c>
      <c r="AL166" s="4">
        <f t="shared" si="128"/>
        <v>0.25953725107462455</v>
      </c>
      <c r="AM166" s="4">
        <f t="shared" si="129"/>
        <v>0.08118650524325138</v>
      </c>
    </row>
    <row r="167" spans="5:39" ht="12.75">
      <c r="E167" s="4">
        <f t="shared" si="108"/>
        <v>2.680000000000002</v>
      </c>
      <c r="F167" s="4">
        <f t="shared" si="100"/>
        <v>12.945953344428142</v>
      </c>
      <c r="G167" s="4">
        <f t="shared" si="101"/>
        <v>3.853656474068531</v>
      </c>
      <c r="H167" s="4">
        <f t="shared" si="109"/>
        <v>13.507345269009766</v>
      </c>
      <c r="I167" s="4">
        <f t="shared" si="102"/>
        <v>39.12305123307616</v>
      </c>
      <c r="J167" s="4">
        <f t="shared" si="103"/>
        <v>46.24884404232214</v>
      </c>
      <c r="K167" s="4">
        <f t="shared" si="104"/>
        <v>0</v>
      </c>
      <c r="L167" s="4">
        <f t="shared" si="110"/>
        <v>0.0015</v>
      </c>
      <c r="M167" s="4">
        <f t="shared" si="105"/>
        <v>101299.99999999999</v>
      </c>
      <c r="N167" s="4">
        <f t="shared" si="106"/>
        <v>2.156493727530274</v>
      </c>
      <c r="O167" s="57">
        <f t="shared" si="107"/>
        <v>163.65676230643362</v>
      </c>
      <c r="P167" s="4">
        <f t="shared" si="111"/>
        <v>0.28932026235646074</v>
      </c>
      <c r="Q167" s="5">
        <f t="shared" si="112"/>
        <v>0</v>
      </c>
      <c r="R167" s="4">
        <f t="shared" si="113"/>
        <v>0</v>
      </c>
      <c r="S167" s="5">
        <f t="shared" si="114"/>
        <v>53514.94509574973</v>
      </c>
      <c r="T167" s="5">
        <f t="shared" si="115"/>
        <v>101299.99999999999</v>
      </c>
      <c r="U167" s="5">
        <f t="shared" si="116"/>
        <v>2.156493727530274</v>
      </c>
      <c r="V167" s="5">
        <f t="shared" si="117"/>
        <v>0</v>
      </c>
      <c r="W167" s="5">
        <f t="shared" si="118"/>
        <v>0</v>
      </c>
      <c r="X167" s="5">
        <f t="shared" si="119"/>
        <v>0</v>
      </c>
      <c r="Y167" s="5">
        <f t="shared" si="120"/>
        <v>0</v>
      </c>
      <c r="Z167" s="5">
        <f t="shared" si="121"/>
        <v>0</v>
      </c>
      <c r="AA167" s="4">
        <f t="shared" si="122"/>
        <v>1.6170000000000002</v>
      </c>
      <c r="AB167" s="5">
        <f t="shared" si="123"/>
        <v>0.2636759996674806</v>
      </c>
      <c r="AC167" s="4">
        <f t="shared" si="124"/>
        <v>0</v>
      </c>
      <c r="AD167" s="5">
        <f t="shared" si="125"/>
        <v>-0.25271710478686116</v>
      </c>
      <c r="AE167" s="5">
        <f t="shared" si="126"/>
        <v>-1.6922269748746546</v>
      </c>
      <c r="AF167" s="4">
        <f t="shared" si="95"/>
        <v>0</v>
      </c>
      <c r="AG167" s="4">
        <f t="shared" si="127"/>
        <v>0</v>
      </c>
      <c r="AH167" s="4">
        <f t="shared" si="96"/>
        <v>0</v>
      </c>
      <c r="AI167" s="5">
        <f t="shared" si="97"/>
        <v>0</v>
      </c>
      <c r="AJ167" s="4">
        <f t="shared" si="98"/>
        <v>-0.030632376337801352</v>
      </c>
      <c r="AK167" s="4">
        <f t="shared" si="99"/>
        <v>-0.20511842119692783</v>
      </c>
      <c r="AL167" s="4">
        <f t="shared" si="128"/>
        <v>0.25891906688856287</v>
      </c>
      <c r="AM167" s="4">
        <f t="shared" si="129"/>
        <v>0.07707312948137063</v>
      </c>
    </row>
    <row r="168" spans="5:39" ht="12.75">
      <c r="E168" s="4">
        <f t="shared" si="108"/>
        <v>2.700000000000002</v>
      </c>
      <c r="F168" s="4">
        <f t="shared" si="100"/>
        <v>12.915320968090342</v>
      </c>
      <c r="G168" s="4">
        <f t="shared" si="101"/>
        <v>3.6485380528716034</v>
      </c>
      <c r="H168" s="4">
        <f t="shared" si="109"/>
        <v>13.420780365986404</v>
      </c>
      <c r="I168" s="4">
        <f t="shared" si="102"/>
        <v>39.38197029996473</v>
      </c>
      <c r="J168" s="4">
        <f t="shared" si="103"/>
        <v>46.32591717180351</v>
      </c>
      <c r="K168" s="4">
        <f t="shared" si="104"/>
        <v>0</v>
      </c>
      <c r="L168" s="4">
        <f t="shared" si="110"/>
        <v>0.0015</v>
      </c>
      <c r="M168" s="4">
        <f t="shared" si="105"/>
        <v>101299.99999999999</v>
      </c>
      <c r="N168" s="4">
        <f t="shared" si="106"/>
        <v>2.156493727530274</v>
      </c>
      <c r="O168" s="57">
        <f t="shared" si="107"/>
        <v>163.65676230643362</v>
      </c>
      <c r="P168" s="4">
        <f t="shared" si="111"/>
        <v>0.2753225675300636</v>
      </c>
      <c r="Q168" s="5">
        <f t="shared" si="112"/>
        <v>0</v>
      </c>
      <c r="R168" s="4">
        <f t="shared" si="113"/>
        <v>0</v>
      </c>
      <c r="S168" s="5">
        <f t="shared" si="114"/>
        <v>53514.94509574973</v>
      </c>
      <c r="T168" s="5">
        <f t="shared" si="115"/>
        <v>101299.99999999999</v>
      </c>
      <c r="U168" s="5">
        <f t="shared" si="116"/>
        <v>2.156493727530274</v>
      </c>
      <c r="V168" s="5">
        <f t="shared" si="117"/>
        <v>0</v>
      </c>
      <c r="W168" s="5">
        <f t="shared" si="118"/>
        <v>0</v>
      </c>
      <c r="X168" s="5">
        <f t="shared" si="119"/>
        <v>0</v>
      </c>
      <c r="Y168" s="5">
        <f t="shared" si="120"/>
        <v>0</v>
      </c>
      <c r="Z168" s="5">
        <f t="shared" si="121"/>
        <v>0</v>
      </c>
      <c r="AA168" s="4">
        <f t="shared" si="122"/>
        <v>1.6170000000000002</v>
      </c>
      <c r="AB168" s="5">
        <f t="shared" si="123"/>
        <v>0.260307173743733</v>
      </c>
      <c r="AC168" s="4">
        <f t="shared" si="124"/>
        <v>0</v>
      </c>
      <c r="AD168" s="5">
        <f t="shared" si="125"/>
        <v>-0.25050336921668814</v>
      </c>
      <c r="AE168" s="5">
        <f t="shared" si="126"/>
        <v>-1.6877664236311096</v>
      </c>
      <c r="AF168" s="4">
        <f t="shared" si="95"/>
        <v>0</v>
      </c>
      <c r="AG168" s="4">
        <f t="shared" si="127"/>
        <v>0</v>
      </c>
      <c r="AH168" s="4">
        <f t="shared" si="96"/>
        <v>0</v>
      </c>
      <c r="AI168" s="5">
        <f t="shared" si="97"/>
        <v>0</v>
      </c>
      <c r="AJ168" s="4">
        <f t="shared" si="98"/>
        <v>-0.030364044753537957</v>
      </c>
      <c r="AK168" s="4">
        <f t="shared" si="99"/>
        <v>-0.2045777483189224</v>
      </c>
      <c r="AL168" s="4">
        <f t="shared" si="128"/>
        <v>0.2583064193618068</v>
      </c>
      <c r="AM168" s="4">
        <f t="shared" si="129"/>
        <v>0.07297076105743207</v>
      </c>
    </row>
    <row r="169" spans="5:39" ht="12.75">
      <c r="E169" s="4">
        <f t="shared" si="108"/>
        <v>2.720000000000002</v>
      </c>
      <c r="F169" s="4">
        <f t="shared" si="100"/>
        <v>12.884956923336803</v>
      </c>
      <c r="G169" s="4">
        <f t="shared" si="101"/>
        <v>3.443960304552681</v>
      </c>
      <c r="H169" s="4">
        <f t="shared" si="109"/>
        <v>13.337277739313206</v>
      </c>
      <c r="I169" s="4">
        <f t="shared" si="102"/>
        <v>39.640276719326536</v>
      </c>
      <c r="J169" s="4">
        <f t="shared" si="103"/>
        <v>46.398887932860944</v>
      </c>
      <c r="K169" s="4">
        <f t="shared" si="104"/>
        <v>0</v>
      </c>
      <c r="L169" s="4">
        <f t="shared" si="110"/>
        <v>0.0015</v>
      </c>
      <c r="M169" s="4">
        <f t="shared" si="105"/>
        <v>101299.99999999999</v>
      </c>
      <c r="N169" s="4">
        <f t="shared" si="106"/>
        <v>2.156493727530274</v>
      </c>
      <c r="O169" s="57">
        <f t="shared" si="107"/>
        <v>163.65676230643362</v>
      </c>
      <c r="P169" s="4">
        <f t="shared" si="111"/>
        <v>0.26117991770238375</v>
      </c>
      <c r="Q169" s="5">
        <f t="shared" si="112"/>
        <v>0</v>
      </c>
      <c r="R169" s="4">
        <f t="shared" si="113"/>
        <v>0</v>
      </c>
      <c r="S169" s="5">
        <f t="shared" si="114"/>
        <v>53514.94509574973</v>
      </c>
      <c r="T169" s="5">
        <f t="shared" si="115"/>
        <v>101299.99999999999</v>
      </c>
      <c r="U169" s="5">
        <f t="shared" si="116"/>
        <v>2.156493727530274</v>
      </c>
      <c r="V169" s="5">
        <f t="shared" si="117"/>
        <v>0</v>
      </c>
      <c r="W169" s="5">
        <f t="shared" si="118"/>
        <v>0</v>
      </c>
      <c r="X169" s="5">
        <f t="shared" si="119"/>
        <v>0</v>
      </c>
      <c r="Y169" s="5">
        <f t="shared" si="120"/>
        <v>0</v>
      </c>
      <c r="Z169" s="5">
        <f t="shared" si="121"/>
        <v>0</v>
      </c>
      <c r="AA169" s="4">
        <f t="shared" si="122"/>
        <v>1.6170000000000002</v>
      </c>
      <c r="AB169" s="5">
        <f t="shared" si="123"/>
        <v>0.25707804524050254</v>
      </c>
      <c r="AC169" s="4">
        <f t="shared" si="124"/>
        <v>0</v>
      </c>
      <c r="AD169" s="5">
        <f t="shared" si="125"/>
        <v>-0.24835949311422803</v>
      </c>
      <c r="AE169" s="5">
        <f t="shared" si="126"/>
        <v>-1.6833828556535617</v>
      </c>
      <c r="AF169" s="4">
        <f t="shared" si="95"/>
        <v>0</v>
      </c>
      <c r="AG169" s="4">
        <f t="shared" si="127"/>
        <v>0</v>
      </c>
      <c r="AH169" s="4">
        <f t="shared" si="96"/>
        <v>0</v>
      </c>
      <c r="AI169" s="5">
        <f t="shared" si="97"/>
        <v>0</v>
      </c>
      <c r="AJ169" s="4">
        <f t="shared" si="98"/>
        <v>-0.03010418098354279</v>
      </c>
      <c r="AK169" s="4">
        <f t="shared" si="99"/>
        <v>-0.20404640674588628</v>
      </c>
      <c r="AL169" s="4">
        <f t="shared" si="128"/>
        <v>0.2576991384667361</v>
      </c>
      <c r="AM169" s="4">
        <f t="shared" si="129"/>
        <v>0.06887920609105362</v>
      </c>
    </row>
    <row r="170" spans="5:39" ht="12.75">
      <c r="E170" s="4">
        <f t="shared" si="108"/>
        <v>2.740000000000002</v>
      </c>
      <c r="F170" s="4">
        <f t="shared" si="100"/>
        <v>12.85485274235326</v>
      </c>
      <c r="G170" s="4">
        <f t="shared" si="101"/>
        <v>3.2399138978067947</v>
      </c>
      <c r="H170" s="4">
        <f t="shared" si="109"/>
        <v>13.25685788913756</v>
      </c>
      <c r="I170" s="4">
        <f t="shared" si="102"/>
        <v>39.89797585779327</v>
      </c>
      <c r="J170" s="4">
        <f t="shared" si="103"/>
        <v>46.467767138952</v>
      </c>
      <c r="K170" s="4">
        <f t="shared" si="104"/>
        <v>0</v>
      </c>
      <c r="L170" s="4">
        <f t="shared" si="110"/>
        <v>0.0015</v>
      </c>
      <c r="M170" s="4">
        <f t="shared" si="105"/>
        <v>101299.99999999999</v>
      </c>
      <c r="N170" s="4">
        <f t="shared" si="106"/>
        <v>2.156493727530274</v>
      </c>
      <c r="O170" s="57">
        <f t="shared" si="107"/>
        <v>163.65676230643362</v>
      </c>
      <c r="P170" s="4">
        <f t="shared" si="111"/>
        <v>0.246896043568315</v>
      </c>
      <c r="Q170" s="5">
        <f t="shared" si="112"/>
        <v>0</v>
      </c>
      <c r="R170" s="4">
        <f t="shared" si="113"/>
        <v>0</v>
      </c>
      <c r="S170" s="5">
        <f t="shared" si="114"/>
        <v>53514.94509574973</v>
      </c>
      <c r="T170" s="5">
        <f t="shared" si="115"/>
        <v>101299.99999999999</v>
      </c>
      <c r="U170" s="5">
        <f t="shared" si="116"/>
        <v>2.156493727530274</v>
      </c>
      <c r="V170" s="5">
        <f t="shared" si="117"/>
        <v>0</v>
      </c>
      <c r="W170" s="5">
        <f t="shared" si="118"/>
        <v>0</v>
      </c>
      <c r="X170" s="5">
        <f t="shared" si="119"/>
        <v>0</v>
      </c>
      <c r="Y170" s="5">
        <f t="shared" si="120"/>
        <v>0</v>
      </c>
      <c r="Z170" s="5">
        <f t="shared" si="121"/>
        <v>0</v>
      </c>
      <c r="AA170" s="4">
        <f t="shared" si="122"/>
        <v>1.6170000000000002</v>
      </c>
      <c r="AB170" s="5">
        <f t="shared" si="123"/>
        <v>0.25398718236911827</v>
      </c>
      <c r="AC170" s="4">
        <f t="shared" si="124"/>
        <v>0</v>
      </c>
      <c r="AD170" s="5">
        <f t="shared" si="125"/>
        <v>-0.24628519481041553</v>
      </c>
      <c r="AE170" s="5">
        <f t="shared" si="126"/>
        <v>-1.6790732762547576</v>
      </c>
      <c r="AF170" s="4">
        <f t="shared" si="95"/>
        <v>0</v>
      </c>
      <c r="AG170" s="4">
        <f t="shared" si="127"/>
        <v>0</v>
      </c>
      <c r="AH170" s="4">
        <f t="shared" si="96"/>
        <v>0</v>
      </c>
      <c r="AI170" s="5">
        <f t="shared" si="97"/>
        <v>0</v>
      </c>
      <c r="AJ170" s="4">
        <f t="shared" si="98"/>
        <v>-0.029852750886110974</v>
      </c>
      <c r="AK170" s="4">
        <f t="shared" si="99"/>
        <v>-0.20352403348542517</v>
      </c>
      <c r="AL170" s="4">
        <f t="shared" si="128"/>
        <v>0.25709705484706524</v>
      </c>
      <c r="AM170" s="4">
        <f t="shared" si="129"/>
        <v>0.0647982779561359</v>
      </c>
    </row>
    <row r="171" spans="5:39" ht="12.75">
      <c r="E171" s="4">
        <f t="shared" si="108"/>
        <v>2.760000000000002</v>
      </c>
      <c r="F171" s="4">
        <f t="shared" si="100"/>
        <v>12.82499999146715</v>
      </c>
      <c r="G171" s="4">
        <f t="shared" si="101"/>
        <v>3.0363898643213694</v>
      </c>
      <c r="H171" s="4">
        <f t="shared" si="109"/>
        <v>13.179540515104687</v>
      </c>
      <c r="I171" s="4">
        <f t="shared" si="102"/>
        <v>40.155072912640335</v>
      </c>
      <c r="J171" s="4">
        <f t="shared" si="103"/>
        <v>46.532565416908135</v>
      </c>
      <c r="K171" s="4">
        <f t="shared" si="104"/>
        <v>0</v>
      </c>
      <c r="L171" s="4">
        <f t="shared" si="110"/>
        <v>0.0015</v>
      </c>
      <c r="M171" s="4">
        <f t="shared" si="105"/>
        <v>101299.99999999999</v>
      </c>
      <c r="N171" s="4">
        <f t="shared" si="106"/>
        <v>2.156493727530274</v>
      </c>
      <c r="O171" s="57">
        <f t="shared" si="107"/>
        <v>163.65676230643362</v>
      </c>
      <c r="P171" s="4">
        <f t="shared" si="111"/>
        <v>0.23247497770466205</v>
      </c>
      <c r="Q171" s="5">
        <f t="shared" si="112"/>
        <v>0</v>
      </c>
      <c r="R171" s="4">
        <f t="shared" si="113"/>
        <v>0</v>
      </c>
      <c r="S171" s="5">
        <f t="shared" si="114"/>
        <v>53514.94509574973</v>
      </c>
      <c r="T171" s="5">
        <f t="shared" si="115"/>
        <v>101299.99999999999</v>
      </c>
      <c r="U171" s="5">
        <f t="shared" si="116"/>
        <v>2.156493727530274</v>
      </c>
      <c r="V171" s="5">
        <f t="shared" si="117"/>
        <v>0</v>
      </c>
      <c r="W171" s="5">
        <f t="shared" si="118"/>
        <v>0</v>
      </c>
      <c r="X171" s="5">
        <f t="shared" si="119"/>
        <v>0</v>
      </c>
      <c r="Y171" s="5">
        <f t="shared" si="120"/>
        <v>0</v>
      </c>
      <c r="Z171" s="5">
        <f t="shared" si="121"/>
        <v>0</v>
      </c>
      <c r="AA171" s="4">
        <f t="shared" si="122"/>
        <v>1.6170000000000002</v>
      </c>
      <c r="AB171" s="5">
        <f t="shared" si="123"/>
        <v>0.25103318582871836</v>
      </c>
      <c r="AC171" s="4">
        <f t="shared" si="124"/>
        <v>0</v>
      </c>
      <c r="AD171" s="5">
        <f t="shared" si="125"/>
        <v>-0.24428018582449887</v>
      </c>
      <c r="AE171" s="5">
        <f t="shared" si="126"/>
        <v>-1.6748346885602765</v>
      </c>
      <c r="AF171" s="4">
        <f t="shared" si="95"/>
        <v>0</v>
      </c>
      <c r="AG171" s="4">
        <f t="shared" si="127"/>
        <v>0</v>
      </c>
      <c r="AH171" s="4">
        <f t="shared" si="96"/>
        <v>0</v>
      </c>
      <c r="AI171" s="5">
        <f t="shared" si="97"/>
        <v>0</v>
      </c>
      <c r="AJ171" s="4">
        <f t="shared" si="98"/>
        <v>-0.02960971949387865</v>
      </c>
      <c r="AK171" s="4">
        <f t="shared" si="99"/>
        <v>-0.20301026528003352</v>
      </c>
      <c r="AL171" s="4">
        <f t="shared" si="128"/>
        <v>0.256499999829343</v>
      </c>
      <c r="AM171" s="4">
        <f t="shared" si="129"/>
        <v>0.06072779728642739</v>
      </c>
    </row>
    <row r="172" spans="5:39" ht="12.75">
      <c r="E172" s="4">
        <f t="shared" si="108"/>
        <v>2.780000000000002</v>
      </c>
      <c r="F172" s="4">
        <f t="shared" si="100"/>
        <v>12.795390271973272</v>
      </c>
      <c r="G172" s="4">
        <f t="shared" si="101"/>
        <v>2.833379599041336</v>
      </c>
      <c r="H172" s="4">
        <f t="shared" si="109"/>
        <v>13.105344412275928</v>
      </c>
      <c r="I172" s="4">
        <f t="shared" si="102"/>
        <v>40.41157291246968</v>
      </c>
      <c r="J172" s="4">
        <f t="shared" si="103"/>
        <v>46.59329321419456</v>
      </c>
      <c r="K172" s="4">
        <f t="shared" si="104"/>
        <v>0</v>
      </c>
      <c r="L172" s="4">
        <f t="shared" si="110"/>
        <v>0.0015</v>
      </c>
      <c r="M172" s="4">
        <f t="shared" si="105"/>
        <v>101299.99999999999</v>
      </c>
      <c r="N172" s="4">
        <f t="shared" si="106"/>
        <v>2.156493727530274</v>
      </c>
      <c r="O172" s="57">
        <f t="shared" si="107"/>
        <v>163.65676230643362</v>
      </c>
      <c r="P172" s="4">
        <f t="shared" si="111"/>
        <v>0.21792105485333438</v>
      </c>
      <c r="Q172" s="5">
        <f t="shared" si="112"/>
        <v>0</v>
      </c>
      <c r="R172" s="4">
        <f t="shared" si="113"/>
        <v>0</v>
      </c>
      <c r="S172" s="5">
        <f t="shared" si="114"/>
        <v>53514.94509574973</v>
      </c>
      <c r="T172" s="5">
        <f t="shared" si="115"/>
        <v>101299.99999999999</v>
      </c>
      <c r="U172" s="5">
        <f t="shared" si="116"/>
        <v>2.156493727530274</v>
      </c>
      <c r="V172" s="5">
        <f t="shared" si="117"/>
        <v>0</v>
      </c>
      <c r="W172" s="5">
        <f t="shared" si="118"/>
        <v>0</v>
      </c>
      <c r="X172" s="5">
        <f t="shared" si="119"/>
        <v>0</v>
      </c>
      <c r="Y172" s="5">
        <f t="shared" si="120"/>
        <v>0</v>
      </c>
      <c r="Z172" s="5">
        <f t="shared" si="121"/>
        <v>0</v>
      </c>
      <c r="AA172" s="4">
        <f t="shared" si="122"/>
        <v>1.6170000000000002</v>
      </c>
      <c r="AB172" s="5">
        <f t="shared" si="123"/>
        <v>0.24821468755473394</v>
      </c>
      <c r="AC172" s="4">
        <f t="shared" si="124"/>
        <v>0</v>
      </c>
      <c r="AD172" s="5">
        <f t="shared" si="125"/>
        <v>-0.24234416880518825</v>
      </c>
      <c r="AE172" s="5">
        <f t="shared" si="126"/>
        <v>-1.6706640938059765</v>
      </c>
      <c r="AF172" s="4">
        <f t="shared" si="95"/>
        <v>0</v>
      </c>
      <c r="AG172" s="4">
        <f t="shared" si="127"/>
        <v>0</v>
      </c>
      <c r="AH172" s="4">
        <f t="shared" si="96"/>
        <v>0</v>
      </c>
      <c r="AI172" s="5">
        <f t="shared" si="97"/>
        <v>0</v>
      </c>
      <c r="AJ172" s="4">
        <f t="shared" si="98"/>
        <v>-0.02937505076426524</v>
      </c>
      <c r="AK172" s="4">
        <f t="shared" si="99"/>
        <v>-0.20250473864314866</v>
      </c>
      <c r="AL172" s="4">
        <f t="shared" si="128"/>
        <v>0.25590780543946545</v>
      </c>
      <c r="AM172" s="4">
        <f t="shared" si="129"/>
        <v>0.05666759198082672</v>
      </c>
    </row>
    <row r="173" spans="5:39" ht="12.75">
      <c r="E173" s="4">
        <f t="shared" si="108"/>
        <v>2.800000000000002</v>
      </c>
      <c r="F173" s="4">
        <f t="shared" si="100"/>
        <v>12.766015221209006</v>
      </c>
      <c r="G173" s="4">
        <f t="shared" si="101"/>
        <v>2.6308748603981873</v>
      </c>
      <c r="H173" s="4">
        <f t="shared" si="109"/>
        <v>13.03428736675754</v>
      </c>
      <c r="I173" s="4">
        <f t="shared" si="102"/>
        <v>40.66748071790914</v>
      </c>
      <c r="J173" s="4">
        <f t="shared" si="103"/>
        <v>46.649960806175386</v>
      </c>
      <c r="K173" s="4">
        <f t="shared" si="104"/>
        <v>0</v>
      </c>
      <c r="L173" s="4">
        <f t="shared" si="110"/>
        <v>0.0015</v>
      </c>
      <c r="M173" s="4">
        <f t="shared" si="105"/>
        <v>101299.99999999999</v>
      </c>
      <c r="N173" s="4">
        <f t="shared" si="106"/>
        <v>2.156493727530274</v>
      </c>
      <c r="O173" s="57">
        <f t="shared" si="107"/>
        <v>163.65676230643362</v>
      </c>
      <c r="P173" s="4">
        <f t="shared" si="111"/>
        <v>0.20323891079480896</v>
      </c>
      <c r="Q173" s="5">
        <f t="shared" si="112"/>
        <v>0</v>
      </c>
      <c r="R173" s="4">
        <f t="shared" si="113"/>
        <v>0</v>
      </c>
      <c r="S173" s="5">
        <f t="shared" si="114"/>
        <v>53514.94509574973</v>
      </c>
      <c r="T173" s="5">
        <f t="shared" si="115"/>
        <v>101299.99999999999</v>
      </c>
      <c r="U173" s="5">
        <f t="shared" si="116"/>
        <v>2.156493727530274</v>
      </c>
      <c r="V173" s="5">
        <f t="shared" si="117"/>
        <v>0</v>
      </c>
      <c r="W173" s="5">
        <f t="shared" si="118"/>
        <v>0</v>
      </c>
      <c r="X173" s="5">
        <f t="shared" si="119"/>
        <v>0</v>
      </c>
      <c r="Y173" s="5">
        <f t="shared" si="120"/>
        <v>0</v>
      </c>
      <c r="Z173" s="5">
        <f t="shared" si="121"/>
        <v>0</v>
      </c>
      <c r="AA173" s="4">
        <f t="shared" si="122"/>
        <v>1.6170000000000002</v>
      </c>
      <c r="AB173" s="5">
        <f t="shared" si="123"/>
        <v>0.24553034948782998</v>
      </c>
      <c r="AC173" s="4">
        <f t="shared" si="124"/>
        <v>0</v>
      </c>
      <c r="AD173" s="5">
        <f t="shared" si="125"/>
        <v>-0.24047683549040402</v>
      </c>
      <c r="AE173" s="5">
        <f t="shared" si="126"/>
        <v>-1.6665584918267002</v>
      </c>
      <c r="AF173" s="4">
        <f t="shared" si="95"/>
        <v>0</v>
      </c>
      <c r="AG173" s="4">
        <f t="shared" si="127"/>
        <v>0</v>
      </c>
      <c r="AH173" s="4">
        <f t="shared" si="96"/>
        <v>0</v>
      </c>
      <c r="AI173" s="5">
        <f t="shared" si="97"/>
        <v>0</v>
      </c>
      <c r="AJ173" s="4">
        <f t="shared" si="98"/>
        <v>-0.029148707332170183</v>
      </c>
      <c r="AK173" s="4">
        <f t="shared" si="99"/>
        <v>-0.20200708991838792</v>
      </c>
      <c r="AL173" s="4">
        <f t="shared" si="128"/>
        <v>0.25532030442418013</v>
      </c>
      <c r="AM173" s="4">
        <f t="shared" si="129"/>
        <v>0.05261749720796375</v>
      </c>
    </row>
    <row r="174" spans="5:39" ht="12.75">
      <c r="E174" s="4">
        <f t="shared" si="108"/>
        <v>2.820000000000002</v>
      </c>
      <c r="F174" s="4">
        <f t="shared" si="100"/>
        <v>12.736866513876835</v>
      </c>
      <c r="G174" s="4">
        <f t="shared" si="101"/>
        <v>2.4288677704797994</v>
      </c>
      <c r="H174" s="4">
        <f t="shared" si="109"/>
        <v>12.966386051587103</v>
      </c>
      <c r="I174" s="4">
        <f t="shared" si="102"/>
        <v>40.922801022333324</v>
      </c>
      <c r="J174" s="4">
        <f t="shared" si="103"/>
        <v>46.70257830338335</v>
      </c>
      <c r="K174" s="4">
        <f t="shared" si="104"/>
        <v>0</v>
      </c>
      <c r="L174" s="4">
        <f t="shared" si="110"/>
        <v>0.0015</v>
      </c>
      <c r="M174" s="4">
        <f t="shared" si="105"/>
        <v>101299.99999999999</v>
      </c>
      <c r="N174" s="4">
        <f t="shared" si="106"/>
        <v>2.156493727530274</v>
      </c>
      <c r="O174" s="57">
        <f t="shared" si="107"/>
        <v>163.65676230643362</v>
      </c>
      <c r="P174" s="4">
        <f t="shared" si="111"/>
        <v>0.18843347974140542</v>
      </c>
      <c r="Q174" s="5">
        <f t="shared" si="112"/>
        <v>0</v>
      </c>
      <c r="R174" s="4">
        <f t="shared" si="113"/>
        <v>0</v>
      </c>
      <c r="S174" s="5">
        <f t="shared" si="114"/>
        <v>53514.94509574973</v>
      </c>
      <c r="T174" s="5">
        <f t="shared" si="115"/>
        <v>101299.99999999999</v>
      </c>
      <c r="U174" s="5">
        <f t="shared" si="116"/>
        <v>2.156493727530274</v>
      </c>
      <c r="V174" s="5">
        <f t="shared" si="117"/>
        <v>0</v>
      </c>
      <c r="W174" s="5">
        <f t="shared" si="118"/>
        <v>0</v>
      </c>
      <c r="X174" s="5">
        <f t="shared" si="119"/>
        <v>0</v>
      </c>
      <c r="Y174" s="5">
        <f t="shared" si="120"/>
        <v>0</v>
      </c>
      <c r="Z174" s="5">
        <f t="shared" si="121"/>
        <v>0</v>
      </c>
      <c r="AA174" s="4">
        <f t="shared" si="122"/>
        <v>1.6170000000000002</v>
      </c>
      <c r="AB174" s="5">
        <f t="shared" si="123"/>
        <v>0.24297886236273458</v>
      </c>
      <c r="AC174" s="4">
        <f t="shared" si="124"/>
        <v>0</v>
      </c>
      <c r="AD174" s="5">
        <f t="shared" si="125"/>
        <v>-0.2386778646953055</v>
      </c>
      <c r="AE174" s="5">
        <f t="shared" si="126"/>
        <v>-1.6625148817374953</v>
      </c>
      <c r="AF174" s="4">
        <f t="shared" si="95"/>
        <v>0</v>
      </c>
      <c r="AG174" s="4">
        <f t="shared" si="127"/>
        <v>0</v>
      </c>
      <c r="AH174" s="4">
        <f t="shared" si="96"/>
        <v>0</v>
      </c>
      <c r="AI174" s="5">
        <f t="shared" si="97"/>
        <v>0</v>
      </c>
      <c r="AJ174" s="4">
        <f t="shared" si="98"/>
        <v>-0.028930650266097632</v>
      </c>
      <c r="AK174" s="4">
        <f t="shared" si="99"/>
        <v>-0.20151695536212064</v>
      </c>
      <c r="AL174" s="4">
        <f t="shared" si="128"/>
        <v>0.2547373302775367</v>
      </c>
      <c r="AM174" s="4">
        <f t="shared" si="129"/>
        <v>0.04857735540959599</v>
      </c>
    </row>
    <row r="175" spans="5:39" ht="12.75">
      <c r="E175" s="4">
        <f t="shared" si="108"/>
        <v>2.840000000000002</v>
      </c>
      <c r="F175" s="4">
        <f t="shared" si="100"/>
        <v>12.707935863610738</v>
      </c>
      <c r="G175" s="4">
        <f t="shared" si="101"/>
        <v>2.2273508151176786</v>
      </c>
      <c r="H175" s="4">
        <f t="shared" si="109"/>
        <v>12.901655923456081</v>
      </c>
      <c r="I175" s="4">
        <f t="shared" si="102"/>
        <v>41.17753835261086</v>
      </c>
      <c r="J175" s="4">
        <f t="shared" si="103"/>
        <v>46.751155658792946</v>
      </c>
      <c r="K175" s="4">
        <f t="shared" si="104"/>
        <v>0</v>
      </c>
      <c r="L175" s="4">
        <f t="shared" si="110"/>
        <v>0.0015</v>
      </c>
      <c r="M175" s="4">
        <f t="shared" si="105"/>
        <v>101299.99999999999</v>
      </c>
      <c r="N175" s="4">
        <f t="shared" si="106"/>
        <v>2.156493727530274</v>
      </c>
      <c r="O175" s="57">
        <f t="shared" si="107"/>
        <v>163.65676230643362</v>
      </c>
      <c r="P175" s="4">
        <f t="shared" si="111"/>
        <v>0.1735099901902972</v>
      </c>
      <c r="Q175" s="5">
        <f t="shared" si="112"/>
        <v>0</v>
      </c>
      <c r="R175" s="4">
        <f t="shared" si="113"/>
        <v>0</v>
      </c>
      <c r="S175" s="5">
        <f t="shared" si="114"/>
        <v>53514.94509574973</v>
      </c>
      <c r="T175" s="5">
        <f t="shared" si="115"/>
        <v>101299.99999999999</v>
      </c>
      <c r="U175" s="5">
        <f t="shared" si="116"/>
        <v>2.156493727530274</v>
      </c>
      <c r="V175" s="5">
        <f t="shared" si="117"/>
        <v>0</v>
      </c>
      <c r="W175" s="5">
        <f t="shared" si="118"/>
        <v>0</v>
      </c>
      <c r="X175" s="5">
        <f t="shared" si="119"/>
        <v>0</v>
      </c>
      <c r="Y175" s="5">
        <f t="shared" si="120"/>
        <v>0</v>
      </c>
      <c r="Z175" s="5">
        <f t="shared" si="121"/>
        <v>0</v>
      </c>
      <c r="AA175" s="4">
        <f t="shared" si="122"/>
        <v>1.6170000000000002</v>
      </c>
      <c r="AB175" s="5">
        <f t="shared" si="123"/>
        <v>0.2405589445164625</v>
      </c>
      <c r="AC175" s="4">
        <f t="shared" si="124"/>
        <v>0</v>
      </c>
      <c r="AD175" s="5">
        <f t="shared" si="125"/>
        <v>-0.2369469203387492</v>
      </c>
      <c r="AE175" s="5">
        <f t="shared" si="126"/>
        <v>-1.6585302628074632</v>
      </c>
      <c r="AF175" s="4">
        <f t="shared" si="95"/>
        <v>0</v>
      </c>
      <c r="AG175" s="4">
        <f t="shared" si="127"/>
        <v>0</v>
      </c>
      <c r="AH175" s="4">
        <f t="shared" si="96"/>
        <v>0</v>
      </c>
      <c r="AI175" s="5">
        <f t="shared" si="97"/>
        <v>0</v>
      </c>
      <c r="AJ175" s="4">
        <f t="shared" si="98"/>
        <v>-0.028720838828939294</v>
      </c>
      <c r="AK175" s="4">
        <f t="shared" si="99"/>
        <v>-0.2010339712493895</v>
      </c>
      <c r="AL175" s="4">
        <f t="shared" si="128"/>
        <v>0.25415871727221473</v>
      </c>
      <c r="AM175" s="4">
        <f t="shared" si="129"/>
        <v>0.044547016302353575</v>
      </c>
    </row>
    <row r="176" spans="5:39" ht="12.75">
      <c r="E176" s="4">
        <f t="shared" si="108"/>
        <v>2.860000000000002</v>
      </c>
      <c r="F176" s="4">
        <f t="shared" si="100"/>
        <v>12.679215024781799</v>
      </c>
      <c r="G176" s="4">
        <f t="shared" si="101"/>
        <v>2.026316843868289</v>
      </c>
      <c r="H176" s="4">
        <f t="shared" si="109"/>
        <v>12.840111120874184</v>
      </c>
      <c r="I176" s="4">
        <f t="shared" si="102"/>
        <v>41.43169706988307</v>
      </c>
      <c r="J176" s="4">
        <f t="shared" si="103"/>
        <v>46.7957026750953</v>
      </c>
      <c r="K176" s="4">
        <f t="shared" si="104"/>
        <v>0</v>
      </c>
      <c r="L176" s="4">
        <f t="shared" si="110"/>
        <v>0.0015</v>
      </c>
      <c r="M176" s="4">
        <f t="shared" si="105"/>
        <v>101299.99999999999</v>
      </c>
      <c r="N176" s="4">
        <f t="shared" si="106"/>
        <v>2.156493727530274</v>
      </c>
      <c r="O176" s="57">
        <f t="shared" si="107"/>
        <v>163.65676230643362</v>
      </c>
      <c r="P176" s="4">
        <f t="shared" si="111"/>
        <v>0.15847395918811708</v>
      </c>
      <c r="Q176" s="5">
        <f t="shared" si="112"/>
        <v>0</v>
      </c>
      <c r="R176" s="4">
        <f t="shared" si="113"/>
        <v>0</v>
      </c>
      <c r="S176" s="5">
        <f t="shared" si="114"/>
        <v>53514.94509574973</v>
      </c>
      <c r="T176" s="5">
        <f t="shared" si="115"/>
        <v>101299.99999999999</v>
      </c>
      <c r="U176" s="5">
        <f t="shared" si="116"/>
        <v>2.156493727530274</v>
      </c>
      <c r="V176" s="5">
        <f t="shared" si="117"/>
        <v>0</v>
      </c>
      <c r="W176" s="5">
        <f t="shared" si="118"/>
        <v>0</v>
      </c>
      <c r="X176" s="5">
        <f t="shared" si="119"/>
        <v>0</v>
      </c>
      <c r="Y176" s="5">
        <f t="shared" si="120"/>
        <v>0</v>
      </c>
      <c r="Z176" s="5">
        <f t="shared" si="121"/>
        <v>0</v>
      </c>
      <c r="AA176" s="4">
        <f t="shared" si="122"/>
        <v>1.6170000000000002</v>
      </c>
      <c r="AB176" s="5">
        <f t="shared" si="123"/>
        <v>0.23826934071552433</v>
      </c>
      <c r="AC176" s="4">
        <f t="shared" si="124"/>
        <v>0</v>
      </c>
      <c r="AD176" s="5">
        <f t="shared" si="125"/>
        <v>-0.23528364951871605</v>
      </c>
      <c r="AE176" s="5">
        <f t="shared" si="126"/>
        <v>-1.6546016355251287</v>
      </c>
      <c r="AF176" s="4">
        <f t="shared" si="95"/>
        <v>0</v>
      </c>
      <c r="AG176" s="4">
        <f t="shared" si="127"/>
        <v>0</v>
      </c>
      <c r="AH176" s="4">
        <f t="shared" si="96"/>
        <v>0</v>
      </c>
      <c r="AI176" s="5">
        <f t="shared" si="97"/>
        <v>0</v>
      </c>
      <c r="AJ176" s="4">
        <f t="shared" si="98"/>
        <v>-0.028519230244692856</v>
      </c>
      <c r="AK176" s="4">
        <f t="shared" si="99"/>
        <v>-0.2005577740030459</v>
      </c>
      <c r="AL176" s="4">
        <f t="shared" si="128"/>
        <v>0.25358430049563596</v>
      </c>
      <c r="AM176" s="4">
        <f t="shared" si="129"/>
        <v>0.04052633687736578</v>
      </c>
    </row>
    <row r="177" spans="5:39" ht="12.75">
      <c r="E177" s="4">
        <f t="shared" si="108"/>
        <v>2.880000000000002</v>
      </c>
      <c r="F177" s="4">
        <f t="shared" si="100"/>
        <v>12.650695794537105</v>
      </c>
      <c r="G177" s="4">
        <f t="shared" si="101"/>
        <v>1.825759069865243</v>
      </c>
      <c r="H177" s="4">
        <f t="shared" si="109"/>
        <v>12.78176436440267</v>
      </c>
      <c r="I177" s="4">
        <f t="shared" si="102"/>
        <v>41.68528137037871</v>
      </c>
      <c r="J177" s="4">
        <f t="shared" si="103"/>
        <v>46.83622901197266</v>
      </c>
      <c r="K177" s="4">
        <f t="shared" si="104"/>
        <v>0</v>
      </c>
      <c r="L177" s="4">
        <f t="shared" si="110"/>
        <v>0.0015</v>
      </c>
      <c r="M177" s="4">
        <f t="shared" si="105"/>
        <v>101299.99999999999</v>
      </c>
      <c r="N177" s="4">
        <f t="shared" si="106"/>
        <v>2.156493727530274</v>
      </c>
      <c r="O177" s="57">
        <f t="shared" si="107"/>
        <v>163.65676230643362</v>
      </c>
      <c r="P177" s="4">
        <f t="shared" si="111"/>
        <v>0.14333118497241892</v>
      </c>
      <c r="Q177" s="5">
        <f t="shared" si="112"/>
        <v>0</v>
      </c>
      <c r="R177" s="4">
        <f t="shared" si="113"/>
        <v>0</v>
      </c>
      <c r="S177" s="5">
        <f t="shared" si="114"/>
        <v>53514.94509574973</v>
      </c>
      <c r="T177" s="5">
        <f t="shared" si="115"/>
        <v>101299.99999999999</v>
      </c>
      <c r="U177" s="5">
        <f t="shared" si="116"/>
        <v>2.156493727530274</v>
      </c>
      <c r="V177" s="5">
        <f t="shared" si="117"/>
        <v>0</v>
      </c>
      <c r="W177" s="5">
        <f t="shared" si="118"/>
        <v>0</v>
      </c>
      <c r="X177" s="5">
        <f t="shared" si="119"/>
        <v>0</v>
      </c>
      <c r="Y177" s="5">
        <f t="shared" si="120"/>
        <v>0</v>
      </c>
      <c r="Z177" s="5">
        <f t="shared" si="121"/>
        <v>0</v>
      </c>
      <c r="AA177" s="4">
        <f t="shared" si="122"/>
        <v>1.6170000000000002</v>
      </c>
      <c r="AB177" s="5">
        <f t="shared" si="123"/>
        <v>0.23610882100178515</v>
      </c>
      <c r="AC177" s="4">
        <f t="shared" si="124"/>
        <v>0</v>
      </c>
      <c r="AD177" s="5">
        <f t="shared" si="125"/>
        <v>-0.23368768064752116</v>
      </c>
      <c r="AE177" s="5">
        <f t="shared" si="126"/>
        <v>-1.6507260028529205</v>
      </c>
      <c r="AF177" s="4">
        <f t="shared" si="95"/>
        <v>0</v>
      </c>
      <c r="AG177" s="4">
        <f t="shared" si="127"/>
        <v>0</v>
      </c>
      <c r="AH177" s="4">
        <f t="shared" si="96"/>
        <v>0</v>
      </c>
      <c r="AI177" s="5">
        <f t="shared" si="97"/>
        <v>0</v>
      </c>
      <c r="AJ177" s="4">
        <f t="shared" si="98"/>
        <v>-0.028325779472426805</v>
      </c>
      <c r="AK177" s="4">
        <f t="shared" si="99"/>
        <v>-0.20008800034580854</v>
      </c>
      <c r="AL177" s="4">
        <f t="shared" si="128"/>
        <v>0.2530139158907421</v>
      </c>
      <c r="AM177" s="4">
        <f t="shared" si="129"/>
        <v>0.03651518139730486</v>
      </c>
    </row>
    <row r="178" spans="5:39" ht="12.75">
      <c r="E178" s="4">
        <f t="shared" si="108"/>
        <v>2.900000000000002</v>
      </c>
      <c r="F178" s="4">
        <f t="shared" si="100"/>
        <v>12.622370015064678</v>
      </c>
      <c r="G178" s="4">
        <f t="shared" si="101"/>
        <v>1.6256710695194345</v>
      </c>
      <c r="H178" s="4">
        <f t="shared" si="109"/>
        <v>12.72662685959938</v>
      </c>
      <c r="I178" s="4">
        <f t="shared" si="102"/>
        <v>41.93829528626945</v>
      </c>
      <c r="J178" s="4">
        <f t="shared" si="103"/>
        <v>46.87274419336997</v>
      </c>
      <c r="K178" s="4">
        <f t="shared" si="104"/>
        <v>0</v>
      </c>
      <c r="L178" s="4">
        <f t="shared" si="110"/>
        <v>0.0015</v>
      </c>
      <c r="M178" s="4">
        <f t="shared" si="105"/>
        <v>101299.99999999999</v>
      </c>
      <c r="N178" s="4">
        <f t="shared" si="106"/>
        <v>2.156493727530274</v>
      </c>
      <c r="O178" s="57">
        <f t="shared" si="107"/>
        <v>163.65676230643362</v>
      </c>
      <c r="P178" s="4">
        <f t="shared" si="111"/>
        <v>0.12808773797000142</v>
      </c>
      <c r="Q178" s="5">
        <f t="shared" si="112"/>
        <v>0</v>
      </c>
      <c r="R178" s="4">
        <f t="shared" si="113"/>
        <v>0</v>
      </c>
      <c r="S178" s="5">
        <f t="shared" si="114"/>
        <v>53514.94509574973</v>
      </c>
      <c r="T178" s="5">
        <f t="shared" si="115"/>
        <v>101299.99999999999</v>
      </c>
      <c r="U178" s="5">
        <f t="shared" si="116"/>
        <v>2.156493727530274</v>
      </c>
      <c r="V178" s="5">
        <f t="shared" si="117"/>
        <v>0</v>
      </c>
      <c r="W178" s="5">
        <f t="shared" si="118"/>
        <v>0</v>
      </c>
      <c r="X178" s="5">
        <f t="shared" si="119"/>
        <v>0</v>
      </c>
      <c r="Y178" s="5">
        <f t="shared" si="120"/>
        <v>0</v>
      </c>
      <c r="Z178" s="5">
        <f t="shared" si="121"/>
        <v>0</v>
      </c>
      <c r="AA178" s="4">
        <f t="shared" si="122"/>
        <v>1.6170000000000002</v>
      </c>
      <c r="AB178" s="5">
        <f t="shared" si="123"/>
        <v>0.23407617955671697</v>
      </c>
      <c r="AC178" s="4">
        <f t="shared" si="124"/>
        <v>0</v>
      </c>
      <c r="AD178" s="5">
        <f t="shared" si="125"/>
        <v>-0.23215862165778997</v>
      </c>
      <c r="AE178" s="5">
        <f t="shared" si="126"/>
        <v>-1.6469003716669801</v>
      </c>
      <c r="AF178" s="4">
        <f t="shared" si="95"/>
        <v>0</v>
      </c>
      <c r="AG178" s="4">
        <f t="shared" si="127"/>
        <v>0</v>
      </c>
      <c r="AH178" s="4">
        <f t="shared" si="96"/>
        <v>0</v>
      </c>
      <c r="AI178" s="5">
        <f t="shared" si="97"/>
        <v>0</v>
      </c>
      <c r="AJ178" s="4">
        <f t="shared" si="98"/>
        <v>-0.028140438988823027</v>
      </c>
      <c r="AK178" s="4">
        <f t="shared" si="99"/>
        <v>-0.19962428747478547</v>
      </c>
      <c r="AL178" s="4">
        <f t="shared" si="128"/>
        <v>0.2524474003012936</v>
      </c>
      <c r="AM178" s="4">
        <f t="shared" si="129"/>
        <v>0.032513421390388694</v>
      </c>
    </row>
    <row r="179" spans="5:39" ht="12.75">
      <c r="E179" s="4">
        <f t="shared" si="108"/>
        <v>2.920000000000002</v>
      </c>
      <c r="F179" s="4">
        <f t="shared" si="100"/>
        <v>12.594229576075856</v>
      </c>
      <c r="G179" s="4">
        <f t="shared" si="101"/>
        <v>1.426046782044649</v>
      </c>
      <c r="H179" s="4">
        <f t="shared" si="109"/>
        <v>12.67470820332696</v>
      </c>
      <c r="I179" s="4">
        <f t="shared" si="102"/>
        <v>42.190742686570744</v>
      </c>
      <c r="J179" s="4">
        <f t="shared" si="103"/>
        <v>46.90525761476036</v>
      </c>
      <c r="K179" s="4">
        <f t="shared" si="104"/>
        <v>0</v>
      </c>
      <c r="L179" s="4">
        <f t="shared" si="110"/>
        <v>0.0015</v>
      </c>
      <c r="M179" s="4">
        <f t="shared" si="105"/>
        <v>101299.99999999999</v>
      </c>
      <c r="N179" s="4">
        <f t="shared" si="106"/>
        <v>2.156493727530274</v>
      </c>
      <c r="O179" s="57">
        <f t="shared" si="107"/>
        <v>163.65676230643362</v>
      </c>
      <c r="P179" s="4">
        <f t="shared" si="111"/>
        <v>0.1127499501480228</v>
      </c>
      <c r="Q179" s="5">
        <f t="shared" si="112"/>
        <v>0</v>
      </c>
      <c r="R179" s="4">
        <f t="shared" si="113"/>
        <v>0</v>
      </c>
      <c r="S179" s="5">
        <f t="shared" si="114"/>
        <v>53514.94509574973</v>
      </c>
      <c r="T179" s="5">
        <f t="shared" si="115"/>
        <v>101299.99999999999</v>
      </c>
      <c r="U179" s="5">
        <f t="shared" si="116"/>
        <v>2.156493727530274</v>
      </c>
      <c r="V179" s="5">
        <f t="shared" si="117"/>
        <v>0</v>
      </c>
      <c r="W179" s="5">
        <f t="shared" si="118"/>
        <v>0</v>
      </c>
      <c r="X179" s="5">
        <f t="shared" si="119"/>
        <v>0</v>
      </c>
      <c r="Y179" s="5">
        <f t="shared" si="120"/>
        <v>0</v>
      </c>
      <c r="Z179" s="5">
        <f t="shared" si="121"/>
        <v>0</v>
      </c>
      <c r="AA179" s="4">
        <f t="shared" si="122"/>
        <v>1.6170000000000002</v>
      </c>
      <c r="AB179" s="5">
        <f t="shared" si="123"/>
        <v>0.2321702335838585</v>
      </c>
      <c r="AC179" s="4">
        <f t="shared" si="124"/>
        <v>0</v>
      </c>
      <c r="AD179" s="5">
        <f t="shared" si="125"/>
        <v>-0.23069605829022194</v>
      </c>
      <c r="AE179" s="5">
        <f t="shared" si="126"/>
        <v>-1.6431217543771077</v>
      </c>
      <c r="AF179" s="4">
        <f t="shared" si="95"/>
        <v>0</v>
      </c>
      <c r="AG179" s="4">
        <f t="shared" si="127"/>
        <v>0</v>
      </c>
      <c r="AH179" s="4">
        <f t="shared" si="96"/>
        <v>0</v>
      </c>
      <c r="AI179" s="5">
        <f t="shared" si="97"/>
        <v>0</v>
      </c>
      <c r="AJ179" s="4">
        <f t="shared" si="98"/>
        <v>-0.027963158580632964</v>
      </c>
      <c r="AK179" s="4">
        <f t="shared" si="99"/>
        <v>-0.1991662732578312</v>
      </c>
      <c r="AL179" s="4">
        <f t="shared" si="128"/>
        <v>0.2518845915215171</v>
      </c>
      <c r="AM179" s="4">
        <f t="shared" si="129"/>
        <v>0.02852093564089298</v>
      </c>
    </row>
    <row r="180" spans="5:39" ht="12.75">
      <c r="E180" s="4">
        <f t="shared" si="108"/>
        <v>2.940000000000002</v>
      </c>
      <c r="F180" s="4">
        <f t="shared" si="100"/>
        <v>12.566266417495223</v>
      </c>
      <c r="G180" s="4">
        <f t="shared" si="101"/>
        <v>1.2268805087868178</v>
      </c>
      <c r="H180" s="4">
        <f t="shared" si="109"/>
        <v>12.626016294077449</v>
      </c>
      <c r="I180" s="4">
        <f t="shared" si="102"/>
        <v>42.44262727809226</v>
      </c>
      <c r="J180" s="4">
        <f t="shared" si="103"/>
        <v>46.93377855040125</v>
      </c>
      <c r="K180" s="4">
        <f t="shared" si="104"/>
        <v>0</v>
      </c>
      <c r="L180" s="4">
        <f t="shared" si="110"/>
        <v>0.0015</v>
      </c>
      <c r="M180" s="4">
        <f t="shared" si="105"/>
        <v>101299.99999999999</v>
      </c>
      <c r="N180" s="4">
        <f t="shared" si="106"/>
        <v>2.156493727530274</v>
      </c>
      <c r="O180" s="57">
        <f t="shared" si="107"/>
        <v>163.65676230643362</v>
      </c>
      <c r="P180" s="4">
        <f t="shared" si="111"/>
        <v>0.09732440273072689</v>
      </c>
      <c r="Q180" s="5">
        <f t="shared" si="112"/>
        <v>0</v>
      </c>
      <c r="R180" s="4">
        <f t="shared" si="113"/>
        <v>0</v>
      </c>
      <c r="S180" s="5">
        <f t="shared" si="114"/>
        <v>53514.94509574973</v>
      </c>
      <c r="T180" s="5">
        <f t="shared" si="115"/>
        <v>101299.99999999999</v>
      </c>
      <c r="U180" s="5">
        <f t="shared" si="116"/>
        <v>2.156493727530274</v>
      </c>
      <c r="V180" s="5">
        <f t="shared" si="117"/>
        <v>0</v>
      </c>
      <c r="W180" s="5">
        <f t="shared" si="118"/>
        <v>0</v>
      </c>
      <c r="X180" s="5">
        <f t="shared" si="119"/>
        <v>0</v>
      </c>
      <c r="Y180" s="5">
        <f t="shared" si="120"/>
        <v>0</v>
      </c>
      <c r="Z180" s="5">
        <f t="shared" si="121"/>
        <v>0</v>
      </c>
      <c r="AA180" s="4">
        <f t="shared" si="122"/>
        <v>1.6170000000000002</v>
      </c>
      <c r="AB180" s="5">
        <f t="shared" si="123"/>
        <v>0.23038982220937124</v>
      </c>
      <c r="AC180" s="4">
        <f t="shared" si="124"/>
        <v>0</v>
      </c>
      <c r="AD180" s="5">
        <f t="shared" si="125"/>
        <v>-0.22929955247407333</v>
      </c>
      <c r="AE180" s="5">
        <f t="shared" si="126"/>
        <v>-1.6393871707202001</v>
      </c>
      <c r="AF180" s="4">
        <f t="shared" si="95"/>
        <v>0</v>
      </c>
      <c r="AG180" s="4">
        <f t="shared" si="127"/>
        <v>0</v>
      </c>
      <c r="AH180" s="4">
        <f t="shared" si="96"/>
        <v>0</v>
      </c>
      <c r="AI180" s="5">
        <f t="shared" si="97"/>
        <v>0</v>
      </c>
      <c r="AJ180" s="4">
        <f t="shared" si="98"/>
        <v>-0.027793885148372523</v>
      </c>
      <c r="AK180" s="4">
        <f t="shared" si="99"/>
        <v>-0.19871359645093337</v>
      </c>
      <c r="AL180" s="4">
        <f t="shared" si="128"/>
        <v>0.25132532834990445</v>
      </c>
      <c r="AM180" s="4">
        <f t="shared" si="129"/>
        <v>0.024537610175736357</v>
      </c>
    </row>
    <row r="181" spans="5:39" ht="12.75">
      <c r="E181" s="4">
        <f t="shared" si="108"/>
        <v>2.960000000000002</v>
      </c>
      <c r="F181" s="4">
        <f t="shared" si="100"/>
        <v>12.53847253234685</v>
      </c>
      <c r="G181" s="4">
        <f t="shared" si="101"/>
        <v>1.0281669123358843</v>
      </c>
      <c r="H181" s="4">
        <f t="shared" si="109"/>
        <v>12.580557246960037</v>
      </c>
      <c r="I181" s="4">
        <f t="shared" si="102"/>
        <v>42.69395260644217</v>
      </c>
      <c r="J181" s="4">
        <f t="shared" si="103"/>
        <v>46.958316160576985</v>
      </c>
      <c r="K181" s="4">
        <f t="shared" si="104"/>
        <v>0</v>
      </c>
      <c r="L181" s="4">
        <f t="shared" si="110"/>
        <v>0.0015</v>
      </c>
      <c r="M181" s="4">
        <f t="shared" si="105"/>
        <v>101299.99999999999</v>
      </c>
      <c r="N181" s="4">
        <f t="shared" si="106"/>
        <v>2.156493727530274</v>
      </c>
      <c r="O181" s="57">
        <f t="shared" si="107"/>
        <v>163.65676230643362</v>
      </c>
      <c r="P181" s="4">
        <f t="shared" si="111"/>
        <v>0.0818179123122278</v>
      </c>
      <c r="Q181" s="5">
        <f t="shared" si="112"/>
        <v>0</v>
      </c>
      <c r="R181" s="4">
        <f t="shared" si="113"/>
        <v>0</v>
      </c>
      <c r="S181" s="5">
        <f t="shared" si="114"/>
        <v>53514.94509574973</v>
      </c>
      <c r="T181" s="5">
        <f t="shared" si="115"/>
        <v>101299.99999999999</v>
      </c>
      <c r="U181" s="5">
        <f t="shared" si="116"/>
        <v>2.156493727530274</v>
      </c>
      <c r="V181" s="5">
        <f t="shared" si="117"/>
        <v>0</v>
      </c>
      <c r="W181" s="5">
        <f t="shared" si="118"/>
        <v>0</v>
      </c>
      <c r="X181" s="5">
        <f t="shared" si="119"/>
        <v>0</v>
      </c>
      <c r="Y181" s="5">
        <f t="shared" si="120"/>
        <v>0</v>
      </c>
      <c r="Z181" s="5">
        <f t="shared" si="121"/>
        <v>0</v>
      </c>
      <c r="AA181" s="4">
        <f t="shared" si="122"/>
        <v>1.6170000000000002</v>
      </c>
      <c r="AB181" s="5">
        <f t="shared" si="123"/>
        <v>0.2287338054006468</v>
      </c>
      <c r="AC181" s="4">
        <f t="shared" si="124"/>
        <v>0</v>
      </c>
      <c r="AD181" s="5">
        <f t="shared" si="125"/>
        <v>-0.2279686408110575</v>
      </c>
      <c r="AE181" s="5">
        <f t="shared" si="126"/>
        <v>-1.6356936497190895</v>
      </c>
      <c r="AF181" s="4">
        <f t="shared" si="95"/>
        <v>0</v>
      </c>
      <c r="AG181" s="4">
        <f t="shared" si="127"/>
        <v>0</v>
      </c>
      <c r="AH181" s="4">
        <f t="shared" si="96"/>
        <v>0</v>
      </c>
      <c r="AI181" s="5">
        <f t="shared" si="97"/>
        <v>0</v>
      </c>
      <c r="AJ181" s="4">
        <f t="shared" si="98"/>
        <v>-0.02763256252255242</v>
      </c>
      <c r="AK181" s="4">
        <f t="shared" si="99"/>
        <v>-0.19826589693564722</v>
      </c>
      <c r="AL181" s="4">
        <f t="shared" si="128"/>
        <v>0.250769450646937</v>
      </c>
      <c r="AM181" s="4">
        <f t="shared" si="129"/>
        <v>0.020563338246717685</v>
      </c>
    </row>
    <row r="182" spans="5:39" ht="12.75">
      <c r="E182" s="4">
        <f t="shared" si="108"/>
        <v>2.980000000000002</v>
      </c>
      <c r="F182" s="4">
        <f t="shared" si="100"/>
        <v>12.510839969824298</v>
      </c>
      <c r="G182" s="4">
        <f t="shared" si="101"/>
        <v>0.8299010154002371</v>
      </c>
      <c r="H182" s="4">
        <f t="shared" si="109"/>
        <v>12.53833531398469</v>
      </c>
      <c r="I182" s="4">
        <f t="shared" si="102"/>
        <v>42.9447220570891</v>
      </c>
      <c r="J182" s="4">
        <f t="shared" si="103"/>
        <v>46.9788794988237</v>
      </c>
      <c r="K182" s="4">
        <f t="shared" si="104"/>
        <v>0</v>
      </c>
      <c r="L182" s="4">
        <f t="shared" si="110"/>
        <v>0.0015</v>
      </c>
      <c r="M182" s="4">
        <f t="shared" si="105"/>
        <v>101299.99999999999</v>
      </c>
      <c r="N182" s="4">
        <f t="shared" si="106"/>
        <v>2.156493727530274</v>
      </c>
      <c r="O182" s="57">
        <f t="shared" si="107"/>
        <v>163.65676230643362</v>
      </c>
      <c r="P182" s="4">
        <f t="shared" si="111"/>
        <v>0.06623751541388166</v>
      </c>
      <c r="Q182" s="5">
        <f t="shared" si="112"/>
        <v>0</v>
      </c>
      <c r="R182" s="4">
        <f t="shared" si="113"/>
        <v>0</v>
      </c>
      <c r="S182" s="5">
        <f t="shared" si="114"/>
        <v>53514.94509574973</v>
      </c>
      <c r="T182" s="5">
        <f t="shared" si="115"/>
        <v>101299.99999999999</v>
      </c>
      <c r="U182" s="5">
        <f t="shared" si="116"/>
        <v>2.156493727530274</v>
      </c>
      <c r="V182" s="5">
        <f t="shared" si="117"/>
        <v>0</v>
      </c>
      <c r="W182" s="5">
        <f t="shared" si="118"/>
        <v>0</v>
      </c>
      <c r="X182" s="5">
        <f t="shared" si="119"/>
        <v>0</v>
      </c>
      <c r="Y182" s="5">
        <f t="shared" si="120"/>
        <v>0</v>
      </c>
      <c r="Z182" s="5">
        <f t="shared" si="121"/>
        <v>0</v>
      </c>
      <c r="AA182" s="4">
        <f t="shared" si="122"/>
        <v>1.6170000000000002</v>
      </c>
      <c r="AB182" s="5">
        <f t="shared" si="123"/>
        <v>0.22720106290298703</v>
      </c>
      <c r="AC182" s="4">
        <f t="shared" si="124"/>
        <v>0</v>
      </c>
      <c r="AD182" s="5">
        <f t="shared" si="125"/>
        <v>-0.22670283317298792</v>
      </c>
      <c r="AE182" s="5">
        <f t="shared" si="126"/>
        <v>-1.6320382317972386</v>
      </c>
      <c r="AF182" s="4">
        <f t="shared" si="95"/>
        <v>0</v>
      </c>
      <c r="AG182" s="4">
        <f t="shared" si="127"/>
        <v>0</v>
      </c>
      <c r="AH182" s="4">
        <f t="shared" si="96"/>
        <v>0</v>
      </c>
      <c r="AI182" s="5">
        <f t="shared" si="97"/>
        <v>0</v>
      </c>
      <c r="AJ182" s="4">
        <f t="shared" si="98"/>
        <v>-0.027479131293695502</v>
      </c>
      <c r="AK182" s="4">
        <f t="shared" si="99"/>
        <v>-0.19782281597542287</v>
      </c>
      <c r="AL182" s="4">
        <f t="shared" si="128"/>
        <v>0.25021679939648594</v>
      </c>
      <c r="AM182" s="4">
        <f t="shared" si="129"/>
        <v>0.01659802030800474</v>
      </c>
    </row>
    <row r="183" spans="5:39" ht="12.75">
      <c r="E183" s="4">
        <f t="shared" si="108"/>
        <v>3.000000000000002</v>
      </c>
      <c r="F183" s="4">
        <f t="shared" si="100"/>
        <v>12.483360838530603</v>
      </c>
      <c r="G183" s="4">
        <f t="shared" si="101"/>
        <v>0.6320781994248142</v>
      </c>
      <c r="H183" s="4">
        <f t="shared" si="109"/>
        <v>12.49935281025172</v>
      </c>
      <c r="I183" s="4">
        <f t="shared" si="102"/>
        <v>43.194938856485585</v>
      </c>
      <c r="J183" s="4">
        <f t="shared" si="103"/>
        <v>46.995477519131704</v>
      </c>
      <c r="K183" s="4">
        <f t="shared" si="104"/>
        <v>0</v>
      </c>
      <c r="L183" s="4">
        <f t="shared" si="110"/>
        <v>0.0015</v>
      </c>
      <c r="M183" s="4">
        <f t="shared" si="105"/>
        <v>101299.99999999999</v>
      </c>
      <c r="N183" s="4">
        <f t="shared" si="106"/>
        <v>2.156493727530274</v>
      </c>
      <c r="O183" s="57">
        <f t="shared" si="107"/>
        <v>163.65676230643362</v>
      </c>
      <c r="P183" s="4">
        <f t="shared" si="111"/>
        <v>0.050590451553013005</v>
      </c>
      <c r="Q183" s="5">
        <f t="shared" si="112"/>
        <v>0</v>
      </c>
      <c r="R183" s="4">
        <f t="shared" si="113"/>
        <v>0</v>
      </c>
      <c r="S183" s="5">
        <f t="shared" si="114"/>
        <v>53514.94509574973</v>
      </c>
      <c r="T183" s="5">
        <f t="shared" si="115"/>
        <v>101299.99999999999</v>
      </c>
      <c r="U183" s="5">
        <f t="shared" si="116"/>
        <v>2.156493727530274</v>
      </c>
      <c r="V183" s="5">
        <f t="shared" si="117"/>
        <v>0</v>
      </c>
      <c r="W183" s="5">
        <f t="shared" si="118"/>
        <v>0</v>
      </c>
      <c r="X183" s="5">
        <f t="shared" si="119"/>
        <v>0</v>
      </c>
      <c r="Y183" s="5">
        <f t="shared" si="120"/>
        <v>0</v>
      </c>
      <c r="Z183" s="5">
        <f t="shared" si="121"/>
        <v>0</v>
      </c>
      <c r="AA183" s="4">
        <f t="shared" si="122"/>
        <v>1.6170000000000002</v>
      </c>
      <c r="AB183" s="5">
        <f t="shared" si="123"/>
        <v>0.22579049319443859</v>
      </c>
      <c r="AC183" s="4">
        <f t="shared" si="124"/>
        <v>0</v>
      </c>
      <c r="AD183" s="5">
        <f t="shared" si="125"/>
        <v>-0.22550161142296787</v>
      </c>
      <c r="AE183" s="5">
        <f t="shared" si="126"/>
        <v>-1.6284179710383508</v>
      </c>
      <c r="AF183" s="4">
        <f t="shared" si="95"/>
        <v>0</v>
      </c>
      <c r="AG183" s="4">
        <f t="shared" si="127"/>
        <v>0</v>
      </c>
      <c r="AH183" s="4">
        <f t="shared" si="96"/>
        <v>0</v>
      </c>
      <c r="AI183" s="5">
        <f t="shared" si="97"/>
        <v>0</v>
      </c>
      <c r="AJ183" s="4">
        <f t="shared" si="98"/>
        <v>-0.02733352865732944</v>
      </c>
      <c r="AK183" s="4">
        <f t="shared" si="99"/>
        <v>-0.19738399648949706</v>
      </c>
      <c r="AL183" s="4">
        <f t="shared" si="128"/>
        <v>0.24966721677061204</v>
      </c>
      <c r="AM183" s="4">
        <f t="shared" si="129"/>
        <v>0.012641563988496285</v>
      </c>
    </row>
    <row r="184" spans="5:39" ht="12.75">
      <c r="E184" s="4">
        <f t="shared" si="108"/>
        <v>3.0200000000000022</v>
      </c>
      <c r="F184" s="4">
        <f t="shared" si="100"/>
        <v>12.456027309873273</v>
      </c>
      <c r="G184" s="4">
        <f t="shared" si="101"/>
        <v>0.4346942029353172</v>
      </c>
      <c r="H184" s="4">
        <f t="shared" si="109"/>
        <v>12.463610046626714</v>
      </c>
      <c r="I184" s="4">
        <f t="shared" si="102"/>
        <v>43.444606073256196</v>
      </c>
      <c r="J184" s="4">
        <f t="shared" si="103"/>
        <v>47.0081190831202</v>
      </c>
      <c r="K184" s="4">
        <f t="shared" si="104"/>
        <v>0</v>
      </c>
      <c r="L184" s="4">
        <f t="shared" si="110"/>
        <v>0.0015</v>
      </c>
      <c r="M184" s="4">
        <f t="shared" si="105"/>
        <v>101299.99999999999</v>
      </c>
      <c r="N184" s="4">
        <f t="shared" si="106"/>
        <v>2.156493727530274</v>
      </c>
      <c r="O184" s="57">
        <f t="shared" si="107"/>
        <v>163.65676230643362</v>
      </c>
      <c r="P184" s="4">
        <f t="shared" si="111"/>
        <v>0.03488414490783591</v>
      </c>
      <c r="Q184" s="5">
        <f t="shared" si="112"/>
        <v>0</v>
      </c>
      <c r="R184" s="4">
        <f t="shared" si="113"/>
        <v>0</v>
      </c>
      <c r="S184" s="5">
        <f t="shared" si="114"/>
        <v>53514.94509574973</v>
      </c>
      <c r="T184" s="5">
        <f t="shared" si="115"/>
        <v>101299.99999999999</v>
      </c>
      <c r="U184" s="5">
        <f t="shared" si="116"/>
        <v>2.156493727530274</v>
      </c>
      <c r="V184" s="5">
        <f t="shared" si="117"/>
        <v>0</v>
      </c>
      <c r="W184" s="5">
        <f t="shared" si="118"/>
        <v>0</v>
      </c>
      <c r="X184" s="5">
        <f t="shared" si="119"/>
        <v>0</v>
      </c>
      <c r="Y184" s="5">
        <f t="shared" si="120"/>
        <v>0</v>
      </c>
      <c r="Z184" s="5">
        <f t="shared" si="121"/>
        <v>0</v>
      </c>
      <c r="AA184" s="4">
        <f t="shared" si="122"/>
        <v>1.6170000000000002</v>
      </c>
      <c r="AB184" s="5">
        <f t="shared" si="123"/>
        <v>0.22450101245892565</v>
      </c>
      <c r="AC184" s="4">
        <f t="shared" si="124"/>
        <v>0</v>
      </c>
      <c r="AD184" s="5">
        <f t="shared" si="125"/>
        <v>-0.22436442826927364</v>
      </c>
      <c r="AE184" s="5">
        <f t="shared" si="126"/>
        <v>-1.6248299375785926</v>
      </c>
      <c r="AF184" s="4">
        <f t="shared" si="95"/>
        <v>0</v>
      </c>
      <c r="AG184" s="4">
        <f t="shared" si="127"/>
        <v>0</v>
      </c>
      <c r="AH184" s="4">
        <f t="shared" si="96"/>
        <v>0</v>
      </c>
      <c r="AI184" s="5">
        <f t="shared" si="97"/>
        <v>0</v>
      </c>
      <c r="AJ184" s="4">
        <f t="shared" si="98"/>
        <v>-0.027195688275063468</v>
      </c>
      <c r="AK184" s="4">
        <f t="shared" si="99"/>
        <v>-0.1969490833428597</v>
      </c>
      <c r="AL184" s="4">
        <f t="shared" si="128"/>
        <v>0.24912054619746546</v>
      </c>
      <c r="AM184" s="4">
        <f t="shared" si="129"/>
        <v>0.008693884058706344</v>
      </c>
    </row>
    <row r="185" spans="5:39" ht="12.75">
      <c r="E185" s="4">
        <f t="shared" si="108"/>
        <v>3.0400000000000023</v>
      </c>
      <c r="F185" s="4">
        <f t="shared" si="100"/>
        <v>12.42883162159821</v>
      </c>
      <c r="G185" s="4">
        <f t="shared" si="101"/>
        <v>0.23774511959245748</v>
      </c>
      <c r="H185" s="4">
        <f t="shared" si="109"/>
        <v>12.431105269441234</v>
      </c>
      <c r="I185" s="4">
        <f t="shared" si="102"/>
        <v>43.69372661945366</v>
      </c>
      <c r="J185" s="4">
        <f t="shared" si="103"/>
        <v>47.01681296717891</v>
      </c>
      <c r="K185" s="4">
        <f t="shared" si="104"/>
        <v>0</v>
      </c>
      <c r="L185" s="4">
        <f t="shared" si="110"/>
        <v>0.0015</v>
      </c>
      <c r="M185" s="4">
        <f t="shared" si="105"/>
        <v>101299.99999999999</v>
      </c>
      <c r="N185" s="4">
        <f t="shared" si="106"/>
        <v>2.156493727530274</v>
      </c>
      <c r="O185" s="57">
        <f t="shared" si="107"/>
        <v>163.65676230643362</v>
      </c>
      <c r="P185" s="4">
        <f t="shared" si="111"/>
        <v>0.019126184680981935</v>
      </c>
      <c r="Q185" s="5">
        <f t="shared" si="112"/>
        <v>0</v>
      </c>
      <c r="R185" s="4">
        <f t="shared" si="113"/>
        <v>0</v>
      </c>
      <c r="S185" s="5">
        <f t="shared" si="114"/>
        <v>53514.94509574973</v>
      </c>
      <c r="T185" s="5">
        <f t="shared" si="115"/>
        <v>101299.99999999999</v>
      </c>
      <c r="U185" s="5">
        <f t="shared" si="116"/>
        <v>2.156493727530274</v>
      </c>
      <c r="V185" s="5">
        <f t="shared" si="117"/>
        <v>0</v>
      </c>
      <c r="W185" s="5">
        <f t="shared" si="118"/>
        <v>0</v>
      </c>
      <c r="X185" s="5">
        <f t="shared" si="119"/>
        <v>0</v>
      </c>
      <c r="Y185" s="5">
        <f t="shared" si="120"/>
        <v>0</v>
      </c>
      <c r="Z185" s="5">
        <f t="shared" si="121"/>
        <v>0</v>
      </c>
      <c r="AA185" s="4">
        <f t="shared" si="122"/>
        <v>1.6170000000000002</v>
      </c>
      <c r="AB185" s="5">
        <f t="shared" si="123"/>
        <v>0.22333155357787243</v>
      </c>
      <c r="AC185" s="4">
        <f t="shared" si="124"/>
        <v>0</v>
      </c>
      <c r="AD185" s="5">
        <f t="shared" si="125"/>
        <v>-0.2232907062602715</v>
      </c>
      <c r="AE185" s="5">
        <f t="shared" si="126"/>
        <v>-1.6212712201178656</v>
      </c>
      <c r="AF185" s="4">
        <f t="shared" si="95"/>
        <v>0</v>
      </c>
      <c r="AG185" s="4">
        <f t="shared" si="127"/>
        <v>0</v>
      </c>
      <c r="AH185" s="4">
        <f t="shared" si="96"/>
        <v>0</v>
      </c>
      <c r="AI185" s="5">
        <f t="shared" si="97"/>
        <v>0</v>
      </c>
      <c r="AJ185" s="4">
        <f t="shared" si="98"/>
        <v>-0.02706554015276018</v>
      </c>
      <c r="AK185" s="4">
        <f t="shared" si="99"/>
        <v>-0.19651772365065034</v>
      </c>
      <c r="AL185" s="4">
        <f t="shared" si="128"/>
        <v>0.2485766324319642</v>
      </c>
      <c r="AM185" s="4">
        <f t="shared" si="129"/>
        <v>0.00475490239184915</v>
      </c>
    </row>
    <row r="186" spans="5:39" ht="12.75">
      <c r="E186" s="4">
        <f t="shared" si="108"/>
        <v>3.0600000000000023</v>
      </c>
      <c r="F186" s="4">
        <f t="shared" si="100"/>
        <v>12.40176608144545</v>
      </c>
      <c r="G186" s="4">
        <f t="shared" si="101"/>
        <v>0.04122739594180713</v>
      </c>
      <c r="H186" s="4">
        <f t="shared" si="109"/>
        <v>12.401834607712964</v>
      </c>
      <c r="I186" s="4">
        <f t="shared" si="102"/>
        <v>43.942303251885626</v>
      </c>
      <c r="J186" s="4">
        <f t="shared" si="103"/>
        <v>47.02156786957076</v>
      </c>
      <c r="K186" s="4">
        <f t="shared" si="104"/>
        <v>0</v>
      </c>
      <c r="L186" s="4">
        <f t="shared" si="110"/>
        <v>0.0015</v>
      </c>
      <c r="M186" s="4">
        <f t="shared" si="105"/>
        <v>101299.99999999999</v>
      </c>
      <c r="N186" s="4">
        <f t="shared" si="106"/>
        <v>2.156493727530274</v>
      </c>
      <c r="O186" s="57">
        <f t="shared" si="107"/>
        <v>163.65676230643362</v>
      </c>
      <c r="P186" s="4">
        <f t="shared" si="111"/>
        <v>0.0033243042807754976</v>
      </c>
      <c r="Q186" s="5">
        <f t="shared" si="112"/>
        <v>0</v>
      </c>
      <c r="R186" s="4">
        <f t="shared" si="113"/>
        <v>0</v>
      </c>
      <c r="S186" s="5">
        <f t="shared" si="114"/>
        <v>53514.94509574973</v>
      </c>
      <c r="T186" s="5">
        <f t="shared" si="115"/>
        <v>101299.99999999999</v>
      </c>
      <c r="U186" s="5">
        <f t="shared" si="116"/>
        <v>2.156493727530274</v>
      </c>
      <c r="V186" s="5">
        <f t="shared" si="117"/>
        <v>0</v>
      </c>
      <c r="W186" s="5">
        <f t="shared" si="118"/>
        <v>0</v>
      </c>
      <c r="X186" s="5">
        <f t="shared" si="119"/>
        <v>0</v>
      </c>
      <c r="Y186" s="5">
        <f t="shared" si="120"/>
        <v>0</v>
      </c>
      <c r="Z186" s="5">
        <f t="shared" si="121"/>
        <v>0</v>
      </c>
      <c r="AA186" s="4">
        <f t="shared" si="122"/>
        <v>1.6170000000000002</v>
      </c>
      <c r="AB186" s="5">
        <f t="shared" si="123"/>
        <v>0.22228106514056217</v>
      </c>
      <c r="AC186" s="4">
        <f t="shared" si="124"/>
        <v>0</v>
      </c>
      <c r="AD186" s="5">
        <f t="shared" si="125"/>
        <v>-0.22227983692778439</v>
      </c>
      <c r="AE186" s="5">
        <f t="shared" si="126"/>
        <v>-1.6177389285353976</v>
      </c>
      <c r="AF186" s="4">
        <f t="shared" si="95"/>
        <v>0</v>
      </c>
      <c r="AG186" s="4">
        <f t="shared" si="127"/>
        <v>0</v>
      </c>
      <c r="AH186" s="4">
        <f t="shared" si="96"/>
        <v>0</v>
      </c>
      <c r="AI186" s="5">
        <f t="shared" si="97"/>
        <v>0</v>
      </c>
      <c r="AJ186" s="4">
        <f t="shared" si="98"/>
        <v>-0.026943010536701135</v>
      </c>
      <c r="AK186" s="4">
        <f t="shared" si="99"/>
        <v>-0.1960895670951997</v>
      </c>
      <c r="AL186" s="4">
        <f t="shared" si="128"/>
        <v>0.248035321628909</v>
      </c>
      <c r="AM186" s="4">
        <f t="shared" si="129"/>
        <v>0.0008245479188361427</v>
      </c>
    </row>
    <row r="187" spans="5:39" ht="12.75">
      <c r="E187" s="4">
        <f t="shared" si="108"/>
        <v>3.0800000000000023</v>
      </c>
      <c r="F187" s="4">
        <f t="shared" si="100"/>
        <v>12.374823070908748</v>
      </c>
      <c r="G187" s="4">
        <f t="shared" si="101"/>
        <v>-0.15486217115339257</v>
      </c>
      <c r="H187" s="4">
        <f t="shared" si="109"/>
        <v>12.375792028324884</v>
      </c>
      <c r="I187" s="4">
        <f t="shared" si="102"/>
        <v>44.19033857351454</v>
      </c>
      <c r="J187" s="4">
        <f t="shared" si="103"/>
        <v>47.0223924174896</v>
      </c>
      <c r="K187" s="4">
        <f t="shared" si="104"/>
        <v>0</v>
      </c>
      <c r="L187" s="4">
        <f t="shared" si="110"/>
        <v>0.0015</v>
      </c>
      <c r="M187" s="4">
        <f t="shared" si="105"/>
        <v>101299.99999999999</v>
      </c>
      <c r="N187" s="4">
        <f t="shared" si="106"/>
        <v>2.156493727530274</v>
      </c>
      <c r="O187" s="57">
        <f t="shared" si="107"/>
        <v>163.65676230643362</v>
      </c>
      <c r="P187" s="4">
        <f t="shared" si="111"/>
        <v>-0.012513640545050496</v>
      </c>
      <c r="Q187" s="5">
        <f t="shared" si="112"/>
        <v>0</v>
      </c>
      <c r="R187" s="4">
        <f t="shared" si="113"/>
        <v>0</v>
      </c>
      <c r="S187" s="5">
        <f t="shared" si="114"/>
        <v>53514.94509574973</v>
      </c>
      <c r="T187" s="5">
        <f t="shared" si="115"/>
        <v>101299.99999999999</v>
      </c>
      <c r="U187" s="5">
        <f t="shared" si="116"/>
        <v>2.156493727530274</v>
      </c>
      <c r="V187" s="5">
        <f t="shared" si="117"/>
        <v>0</v>
      </c>
      <c r="W187" s="5">
        <f t="shared" si="118"/>
        <v>0</v>
      </c>
      <c r="X187" s="5">
        <f t="shared" si="119"/>
        <v>0</v>
      </c>
      <c r="Y187" s="5">
        <f t="shared" si="120"/>
        <v>0</v>
      </c>
      <c r="Z187" s="5">
        <f t="shared" si="121"/>
        <v>0</v>
      </c>
      <c r="AA187" s="4">
        <f t="shared" si="122"/>
        <v>1.6170000000000002</v>
      </c>
      <c r="AB187" s="5">
        <f t="shared" si="123"/>
        <v>0.2213485104735198</v>
      </c>
      <c r="AC187" s="4">
        <f t="shared" si="124"/>
        <v>0</v>
      </c>
      <c r="AD187" s="5">
        <f t="shared" si="125"/>
        <v>-0.22133118008526803</v>
      </c>
      <c r="AE187" s="5">
        <f t="shared" si="126"/>
        <v>-1.6142301965938792</v>
      </c>
      <c r="AF187" s="4">
        <f t="shared" si="95"/>
        <v>0</v>
      </c>
      <c r="AG187" s="4">
        <f t="shared" si="127"/>
        <v>0</v>
      </c>
      <c r="AH187" s="4">
        <f t="shared" si="96"/>
        <v>0</v>
      </c>
      <c r="AI187" s="5">
        <f t="shared" si="97"/>
        <v>0</v>
      </c>
      <c r="AJ187" s="4">
        <f t="shared" si="98"/>
        <v>-0.026828021828517335</v>
      </c>
      <c r="AK187" s="4">
        <f t="shared" si="99"/>
        <v>-0.1956642662538035</v>
      </c>
      <c r="AL187" s="4">
        <f t="shared" si="128"/>
        <v>0.24749646141817497</v>
      </c>
      <c r="AM187" s="4">
        <f t="shared" si="129"/>
        <v>-0.0030972434230678515</v>
      </c>
    </row>
    <row r="188" spans="5:39" ht="12.75">
      <c r="E188" s="4">
        <f t="shared" si="108"/>
        <v>3.1000000000000023</v>
      </c>
      <c r="F188" s="4">
        <f t="shared" si="100"/>
        <v>12.34799504908023</v>
      </c>
      <c r="G188" s="4">
        <f t="shared" si="101"/>
        <v>-0.3505264374071961</v>
      </c>
      <c r="H188" s="4">
        <f t="shared" si="109"/>
        <v>12.352969299542167</v>
      </c>
      <c r="I188" s="4">
        <f t="shared" si="102"/>
        <v>44.43783503493271</v>
      </c>
      <c r="J188" s="4">
        <f t="shared" si="103"/>
        <v>47.01929517406653</v>
      </c>
      <c r="K188" s="4">
        <f t="shared" si="104"/>
        <v>0</v>
      </c>
      <c r="L188" s="4">
        <f t="shared" si="110"/>
        <v>0.0015</v>
      </c>
      <c r="M188" s="4">
        <f t="shared" si="105"/>
        <v>101299.99999999999</v>
      </c>
      <c r="N188" s="4">
        <f t="shared" si="106"/>
        <v>2.156493727530274</v>
      </c>
      <c r="O188" s="57">
        <f t="shared" si="107"/>
        <v>163.65676230643362</v>
      </c>
      <c r="P188" s="4">
        <f t="shared" si="111"/>
        <v>-0.028379694474454323</v>
      </c>
      <c r="Q188" s="5">
        <f t="shared" si="112"/>
        <v>0</v>
      </c>
      <c r="R188" s="4">
        <f t="shared" si="113"/>
        <v>0</v>
      </c>
      <c r="S188" s="5">
        <f t="shared" si="114"/>
        <v>53514.94509574973</v>
      </c>
      <c r="T188" s="5">
        <f t="shared" si="115"/>
        <v>101299.99999999999</v>
      </c>
      <c r="U188" s="5">
        <f t="shared" si="116"/>
        <v>2.156493727530274</v>
      </c>
      <c r="V188" s="5">
        <f t="shared" si="117"/>
        <v>0</v>
      </c>
      <c r="W188" s="5">
        <f t="shared" si="118"/>
        <v>0</v>
      </c>
      <c r="X188" s="5">
        <f t="shared" si="119"/>
        <v>0</v>
      </c>
      <c r="Y188" s="5">
        <f t="shared" si="120"/>
        <v>0</v>
      </c>
      <c r="Z188" s="5">
        <f t="shared" si="121"/>
        <v>0</v>
      </c>
      <c r="AA188" s="4">
        <f t="shared" si="122"/>
        <v>1.6170000000000002</v>
      </c>
      <c r="AB188" s="5">
        <f t="shared" si="123"/>
        <v>0.22053286668924713</v>
      </c>
      <c r="AC188" s="4">
        <f t="shared" si="124"/>
        <v>0</v>
      </c>
      <c r="AD188" s="5">
        <f t="shared" si="125"/>
        <v>-0.22044406328600047</v>
      </c>
      <c r="AE188" s="5">
        <f t="shared" si="126"/>
        <v>-1.6107421847154886</v>
      </c>
      <c r="AF188" s="4">
        <f t="shared" si="95"/>
        <v>0</v>
      </c>
      <c r="AG188" s="4">
        <f t="shared" si="127"/>
        <v>0</v>
      </c>
      <c r="AH188" s="4">
        <f t="shared" si="96"/>
        <v>0</v>
      </c>
      <c r="AI188" s="5">
        <f t="shared" si="97"/>
        <v>0</v>
      </c>
      <c r="AJ188" s="4">
        <f t="shared" si="98"/>
        <v>-0.02672049251951521</v>
      </c>
      <c r="AK188" s="4">
        <f t="shared" si="99"/>
        <v>-0.19524147693521074</v>
      </c>
      <c r="AL188" s="4">
        <f t="shared" si="128"/>
        <v>0.2469599009816046</v>
      </c>
      <c r="AM188" s="4">
        <f t="shared" si="129"/>
        <v>-0.007010528748143922</v>
      </c>
    </row>
    <row r="189" spans="5:39" ht="12.75">
      <c r="E189" s="4">
        <f t="shared" si="108"/>
        <v>3.1200000000000023</v>
      </c>
      <c r="F189" s="4">
        <f t="shared" si="100"/>
        <v>12.321274556560715</v>
      </c>
      <c r="G189" s="4">
        <f t="shared" si="101"/>
        <v>-0.5457679143424068</v>
      </c>
      <c r="H189" s="4">
        <f t="shared" si="109"/>
        <v>12.33335596317872</v>
      </c>
      <c r="I189" s="4">
        <f t="shared" si="102"/>
        <v>44.68479493591432</v>
      </c>
      <c r="J189" s="4">
        <f t="shared" si="103"/>
        <v>47.01228464531838</v>
      </c>
      <c r="K189" s="4">
        <f t="shared" si="104"/>
        <v>0</v>
      </c>
      <c r="L189" s="4">
        <f t="shared" si="110"/>
        <v>0.0015</v>
      </c>
      <c r="M189" s="4">
        <f t="shared" si="105"/>
        <v>101299.99999999999</v>
      </c>
      <c r="N189" s="4">
        <f t="shared" si="106"/>
        <v>2.156493727530274</v>
      </c>
      <c r="O189" s="57">
        <f t="shared" si="107"/>
        <v>163.65676230643362</v>
      </c>
      <c r="P189" s="4">
        <f t="shared" si="111"/>
        <v>-0.04426582611400269</v>
      </c>
      <c r="Q189" s="5">
        <f t="shared" si="112"/>
        <v>0</v>
      </c>
      <c r="R189" s="4">
        <f t="shared" si="113"/>
        <v>0</v>
      </c>
      <c r="S189" s="5">
        <f t="shared" si="114"/>
        <v>53514.94509574973</v>
      </c>
      <c r="T189" s="5">
        <f t="shared" si="115"/>
        <v>101299.99999999999</v>
      </c>
      <c r="U189" s="5">
        <f t="shared" si="116"/>
        <v>2.156493727530274</v>
      </c>
      <c r="V189" s="5">
        <f t="shared" si="117"/>
        <v>0</v>
      </c>
      <c r="W189" s="5">
        <f t="shared" si="118"/>
        <v>0</v>
      </c>
      <c r="X189" s="5">
        <f t="shared" si="119"/>
        <v>0</v>
      </c>
      <c r="Y189" s="5">
        <f t="shared" si="120"/>
        <v>0</v>
      </c>
      <c r="Z189" s="5">
        <f t="shared" si="121"/>
        <v>0</v>
      </c>
      <c r="AA189" s="4">
        <f t="shared" si="122"/>
        <v>1.6170000000000002</v>
      </c>
      <c r="AB189" s="5">
        <f t="shared" si="123"/>
        <v>0.2198331237546718</v>
      </c>
      <c r="AC189" s="4">
        <f t="shared" si="124"/>
        <v>0</v>
      </c>
      <c r="AD189" s="5">
        <f t="shared" si="125"/>
        <v>-0.21961778144523747</v>
      </c>
      <c r="AE189" s="5">
        <f t="shared" si="126"/>
        <v>-1.6072720828124027</v>
      </c>
      <c r="AF189" s="4">
        <f t="shared" si="95"/>
        <v>0</v>
      </c>
      <c r="AG189" s="4">
        <f t="shared" si="127"/>
        <v>0</v>
      </c>
      <c r="AH189" s="4">
        <f t="shared" si="96"/>
        <v>0</v>
      </c>
      <c r="AI189" s="5">
        <f t="shared" si="97"/>
        <v>0</v>
      </c>
      <c r="AJ189" s="4">
        <f t="shared" si="98"/>
        <v>-0.02662033714487727</v>
      </c>
      <c r="AK189" s="4">
        <f t="shared" si="99"/>
        <v>-0.1948208585227155</v>
      </c>
      <c r="AL189" s="4">
        <f t="shared" si="128"/>
        <v>0.24642549113121429</v>
      </c>
      <c r="AM189" s="4">
        <f t="shared" si="129"/>
        <v>-0.010915358286848136</v>
      </c>
    </row>
    <row r="190" spans="5:39" ht="12.75">
      <c r="E190" s="4">
        <f t="shared" si="108"/>
        <v>3.1400000000000023</v>
      </c>
      <c r="F190" s="4">
        <f t="shared" si="100"/>
        <v>12.294654219415838</v>
      </c>
      <c r="G190" s="4">
        <f t="shared" si="101"/>
        <v>-0.7405887728651223</v>
      </c>
      <c r="H190" s="4">
        <f t="shared" si="109"/>
        <v>12.316939315653608</v>
      </c>
      <c r="I190" s="4">
        <f t="shared" si="102"/>
        <v>44.93122042704553</v>
      </c>
      <c r="J190" s="4">
        <f t="shared" si="103"/>
        <v>47.00136928703153</v>
      </c>
      <c r="K190" s="4">
        <f t="shared" si="104"/>
        <v>0</v>
      </c>
      <c r="L190" s="4">
        <f t="shared" si="110"/>
        <v>0.0015</v>
      </c>
      <c r="M190" s="4">
        <f t="shared" si="105"/>
        <v>101299.99999999999</v>
      </c>
      <c r="N190" s="4">
        <f t="shared" si="106"/>
        <v>2.156493727530274</v>
      </c>
      <c r="O190" s="57">
        <f t="shared" si="107"/>
        <v>163.65676230643362</v>
      </c>
      <c r="P190" s="4">
        <f t="shared" si="111"/>
        <v>-0.06016395206841797</v>
      </c>
      <c r="Q190" s="5">
        <f t="shared" si="112"/>
        <v>0</v>
      </c>
      <c r="R190" s="4">
        <f t="shared" si="113"/>
        <v>0</v>
      </c>
      <c r="S190" s="5">
        <f t="shared" si="114"/>
        <v>53514.94509574973</v>
      </c>
      <c r="T190" s="5">
        <f t="shared" si="115"/>
        <v>101299.99999999999</v>
      </c>
      <c r="U190" s="5">
        <f t="shared" si="116"/>
        <v>2.156493727530274</v>
      </c>
      <c r="V190" s="5">
        <f t="shared" si="117"/>
        <v>0</v>
      </c>
      <c r="W190" s="5">
        <f t="shared" si="118"/>
        <v>0</v>
      </c>
      <c r="X190" s="5">
        <f t="shared" si="119"/>
        <v>0</v>
      </c>
      <c r="Y190" s="5">
        <f t="shared" si="120"/>
        <v>0</v>
      </c>
      <c r="Z190" s="5">
        <f t="shared" si="121"/>
        <v>0</v>
      </c>
      <c r="AA190" s="4">
        <f t="shared" si="122"/>
        <v>1.6170000000000002</v>
      </c>
      <c r="AB190" s="5">
        <f t="shared" si="123"/>
        <v>0.21924828357970275</v>
      </c>
      <c r="AC190" s="4">
        <f t="shared" si="124"/>
        <v>0</v>
      </c>
      <c r="AD190" s="5">
        <f t="shared" si="125"/>
        <v>-0.21885159662896575</v>
      </c>
      <c r="AE190" s="5">
        <f t="shared" si="126"/>
        <v>-1.6038171131538568</v>
      </c>
      <c r="AF190" s="4">
        <f t="shared" si="95"/>
        <v>0</v>
      </c>
      <c r="AG190" s="4">
        <f t="shared" si="127"/>
        <v>0</v>
      </c>
      <c r="AH190" s="4">
        <f t="shared" si="96"/>
        <v>0</v>
      </c>
      <c r="AI190" s="5">
        <f t="shared" si="97"/>
        <v>0</v>
      </c>
      <c r="AJ190" s="4">
        <f t="shared" si="98"/>
        <v>-0.02652746625805645</v>
      </c>
      <c r="AK190" s="4">
        <f t="shared" si="99"/>
        <v>-0.1944020743216796</v>
      </c>
      <c r="AL190" s="4">
        <f t="shared" si="128"/>
        <v>0.24589308438831675</v>
      </c>
      <c r="AM190" s="4">
        <f t="shared" si="129"/>
        <v>-0.014811775457302445</v>
      </c>
    </row>
    <row r="191" spans="5:39" ht="12.75">
      <c r="E191" s="4">
        <f t="shared" si="108"/>
        <v>3.1600000000000024</v>
      </c>
      <c r="F191" s="4">
        <f t="shared" si="100"/>
        <v>12.268126753157782</v>
      </c>
      <c r="G191" s="4">
        <f t="shared" si="101"/>
        <v>-0.9349908471868018</v>
      </c>
      <c r="H191" s="4">
        <f t="shared" si="109"/>
        <v>12.303704398101768</v>
      </c>
      <c r="I191" s="4">
        <f t="shared" si="102"/>
        <v>45.177113511433845</v>
      </c>
      <c r="J191" s="4">
        <f t="shared" si="103"/>
        <v>46.986557511574226</v>
      </c>
      <c r="K191" s="4">
        <f t="shared" si="104"/>
        <v>0</v>
      </c>
      <c r="L191" s="4">
        <f t="shared" si="110"/>
        <v>0.0015</v>
      </c>
      <c r="M191" s="4">
        <f t="shared" si="105"/>
        <v>101299.99999999999</v>
      </c>
      <c r="N191" s="4">
        <f t="shared" si="106"/>
        <v>2.156493727530274</v>
      </c>
      <c r="O191" s="57">
        <f t="shared" si="107"/>
        <v>163.65676230643362</v>
      </c>
      <c r="P191" s="4">
        <f t="shared" si="111"/>
        <v>-0.07606596139766711</v>
      </c>
      <c r="Q191" s="5">
        <f t="shared" si="112"/>
        <v>0</v>
      </c>
      <c r="R191" s="4">
        <f t="shared" si="113"/>
        <v>0</v>
      </c>
      <c r="S191" s="5">
        <f t="shared" si="114"/>
        <v>53514.94509574973</v>
      </c>
      <c r="T191" s="5">
        <f t="shared" si="115"/>
        <v>101299.99999999999</v>
      </c>
      <c r="U191" s="5">
        <f t="shared" si="116"/>
        <v>2.156493727530274</v>
      </c>
      <c r="V191" s="5">
        <f t="shared" si="117"/>
        <v>0</v>
      </c>
      <c r="W191" s="5">
        <f t="shared" si="118"/>
        <v>0</v>
      </c>
      <c r="X191" s="5">
        <f t="shared" si="119"/>
        <v>0</v>
      </c>
      <c r="Y191" s="5">
        <f t="shared" si="120"/>
        <v>0</v>
      </c>
      <c r="Z191" s="5">
        <f t="shared" si="121"/>
        <v>0</v>
      </c>
      <c r="AA191" s="4">
        <f t="shared" si="122"/>
        <v>1.6170000000000002</v>
      </c>
      <c r="AB191" s="5">
        <f t="shared" si="123"/>
        <v>0.2187773591263039</v>
      </c>
      <c r="AC191" s="4">
        <f t="shared" si="124"/>
        <v>0</v>
      </c>
      <c r="AD191" s="5">
        <f t="shared" si="125"/>
        <v>-0.21814473801050566</v>
      </c>
      <c r="AE191" s="5">
        <f t="shared" si="126"/>
        <v>-1.6003745332514367</v>
      </c>
      <c r="AF191" s="4">
        <f t="shared" si="95"/>
        <v>0</v>
      </c>
      <c r="AG191" s="4">
        <f t="shared" si="127"/>
        <v>0</v>
      </c>
      <c r="AH191" s="4">
        <f t="shared" si="96"/>
        <v>0</v>
      </c>
      <c r="AI191" s="5">
        <f t="shared" si="97"/>
        <v>0</v>
      </c>
      <c r="AJ191" s="4">
        <f t="shared" si="98"/>
        <v>-0.026441786425515836</v>
      </c>
      <c r="AK191" s="4">
        <f t="shared" si="99"/>
        <v>-0.19398479190926504</v>
      </c>
      <c r="AL191" s="4">
        <f t="shared" si="128"/>
        <v>0.24536253506315564</v>
      </c>
      <c r="AM191" s="4">
        <f t="shared" si="129"/>
        <v>-0.01869981694373604</v>
      </c>
    </row>
    <row r="192" spans="5:39" ht="12.75">
      <c r="E192" s="4">
        <f aca="true" t="shared" si="130" ref="E192:E214">E191+$E$18</f>
        <v>3.1800000000000024</v>
      </c>
      <c r="F192" s="4">
        <f t="shared" si="100"/>
        <v>12.241684966732267</v>
      </c>
      <c r="G192" s="4">
        <f t="shared" si="101"/>
        <v>-1.1289756390960668</v>
      </c>
      <c r="H192" s="4">
        <f aca="true" t="shared" si="131" ref="H192:H214">SQRT(F192^2+G192^2)</f>
        <v>12.29363399562518</v>
      </c>
      <c r="I192" s="4">
        <f t="shared" si="102"/>
        <v>45.422476046497</v>
      </c>
      <c r="J192" s="4">
        <f t="shared" si="103"/>
        <v>46.96785769463049</v>
      </c>
      <c r="K192" s="4">
        <f t="shared" si="104"/>
        <v>0</v>
      </c>
      <c r="L192" s="4">
        <f t="shared" si="110"/>
        <v>0.0015</v>
      </c>
      <c r="M192" s="4">
        <f t="shared" si="105"/>
        <v>101299.99999999999</v>
      </c>
      <c r="N192" s="4">
        <f t="shared" si="106"/>
        <v>2.156493727530274</v>
      </c>
      <c r="O192" s="57">
        <f t="shared" si="107"/>
        <v>163.65676230643362</v>
      </c>
      <c r="P192" s="4">
        <f aca="true" t="shared" si="132" ref="P192:P214">ATAN(G192/F192)</f>
        <v>-0.09196374027706782</v>
      </c>
      <c r="Q192" s="5">
        <f aca="true" t="shared" si="133" ref="Q192:Q214">IF(K192&lt;=0,0,SQRT(2*(M192-$E$6)/$E$7))</f>
        <v>0</v>
      </c>
      <c r="R192" s="4">
        <f aca="true" t="shared" si="134" ref="R192:R214">IF(K192&lt;=0,0,$E$7*$E$13*Q192^2)</f>
        <v>0</v>
      </c>
      <c r="S192" s="5">
        <f aca="true" t="shared" si="135" ref="S192:S214">IF(K192&gt;0,"",M192*$E$12)</f>
        <v>53514.94509574973</v>
      </c>
      <c r="T192" s="5">
        <f aca="true" t="shared" si="136" ref="T192:T214">IF(K192&gt;0,"",IF(S192&gt;$E$6,S192,$E$6))</f>
        <v>101299.99999999999</v>
      </c>
      <c r="U192" s="5">
        <f aca="true" t="shared" si="137" ref="U192:U214">IF(K192&gt;0,"",N192*(T192/M192)^(1/$E$10))</f>
        <v>2.156493727530274</v>
      </c>
      <c r="V192" s="5">
        <f aca="true" t="shared" si="138" ref="V192:V214">IF(K192&gt;0,"",SQRT(2*$E$10/($E$10-1)*M192/N192*(1-(T192/M192)^(($E$10-1)/$E$10))))</f>
        <v>0</v>
      </c>
      <c r="W192" s="5">
        <f aca="true" t="shared" si="139" ref="W192:W214">IF(K192&gt;0,"",U192*$E$13*V192^2)</f>
        <v>0</v>
      </c>
      <c r="X192" s="5">
        <f aca="true" t="shared" si="140" ref="X192:X214">IF(K192&gt;0,"",IF(T192&gt;$E$6,$E$13*(T192-$E$6),0))</f>
        <v>0</v>
      </c>
      <c r="Y192" s="5">
        <f aca="true" t="shared" si="141" ref="Y192:Y214">IF(K192&gt;0,"",W192+X192)</f>
        <v>0</v>
      </c>
      <c r="Z192" s="5">
        <f aca="true" t="shared" si="142" ref="Z192:Z214">IF(K192&gt;0,R192,Y192)</f>
        <v>0</v>
      </c>
      <c r="AA192" s="4">
        <f aca="true" t="shared" si="143" ref="AA192:AA214">($E$14+K192)*9.8</f>
        <v>1.6170000000000002</v>
      </c>
      <c r="AB192" s="5">
        <f aca="true" t="shared" si="144" ref="AB192:AB214">$E$11*$E$8/2*H192^2*$E$16</f>
        <v>0.2184193735385191</v>
      </c>
      <c r="AC192" s="4">
        <f aca="true" t="shared" si="145" ref="AC192:AC214">IF(SQRT(I192^2+J192^2)&gt;$E$17,0,AA192*COS(P192))</f>
        <v>0</v>
      </c>
      <c r="AD192" s="5">
        <f aca="true" t="shared" si="146" ref="AD192:AD214">(Z192-AB192)*COS(P192)-AC192*SIN(P192)</f>
        <v>-0.21749640199481096</v>
      </c>
      <c r="AE192" s="5">
        <f aca="true" t="shared" si="147" ref="AE192:AE214">(Z192-AB192)*SIN(P192)+AC192*COS(P192)-AA192</f>
        <v>-1.5969416387441369</v>
      </c>
      <c r="AF192" s="4">
        <f t="shared" si="95"/>
        <v>0</v>
      </c>
      <c r="AG192" s="4">
        <f t="shared" si="127"/>
        <v>0</v>
      </c>
      <c r="AH192" s="4">
        <f t="shared" si="96"/>
        <v>0</v>
      </c>
      <c r="AI192" s="5">
        <f t="shared" si="97"/>
        <v>0</v>
      </c>
      <c r="AJ192" s="4">
        <f t="shared" si="98"/>
        <v>-0.026363200241795268</v>
      </c>
      <c r="AK192" s="4">
        <f t="shared" si="99"/>
        <v>-0.1935686834841378</v>
      </c>
      <c r="AL192" s="4">
        <f aca="true" t="shared" si="148" ref="AL192:AL214">F192*$E$18</f>
        <v>0.24483369933464535</v>
      </c>
      <c r="AM192" s="4">
        <f aca="true" t="shared" si="149" ref="AM192:AM214">G192*$E$18</f>
        <v>-0.022579512781921336</v>
      </c>
    </row>
    <row r="193" spans="5:39" ht="12.75">
      <c r="E193" s="4">
        <f t="shared" si="130"/>
        <v>3.2000000000000024</v>
      </c>
      <c r="F193" s="4">
        <f t="shared" si="100"/>
        <v>12.215321766490472</v>
      </c>
      <c r="G193" s="4">
        <f t="shared" si="101"/>
        <v>-1.3225443225802045</v>
      </c>
      <c r="H193" s="4">
        <f t="shared" si="131"/>
        <v>12.286708645690474</v>
      </c>
      <c r="I193" s="4">
        <f t="shared" si="102"/>
        <v>45.66730974583165</v>
      </c>
      <c r="J193" s="4">
        <f t="shared" si="103"/>
        <v>46.945278181848565</v>
      </c>
      <c r="K193" s="4">
        <f t="shared" si="104"/>
        <v>0</v>
      </c>
      <c r="L193" s="4">
        <f t="shared" si="110"/>
        <v>0.0015</v>
      </c>
      <c r="M193" s="4">
        <f t="shared" si="105"/>
        <v>101299.99999999999</v>
      </c>
      <c r="N193" s="4">
        <f t="shared" si="106"/>
        <v>2.156493727530274</v>
      </c>
      <c r="O193" s="57">
        <f t="shared" si="107"/>
        <v>163.65676230643362</v>
      </c>
      <c r="P193" s="4">
        <f t="shared" si="132"/>
        <v>-0.10784919667303937</v>
      </c>
      <c r="Q193" s="5">
        <f t="shared" si="133"/>
        <v>0</v>
      </c>
      <c r="R193" s="4">
        <f t="shared" si="134"/>
        <v>0</v>
      </c>
      <c r="S193" s="5">
        <f t="shared" si="135"/>
        <v>53514.94509574973</v>
      </c>
      <c r="T193" s="5">
        <f t="shared" si="136"/>
        <v>101299.99999999999</v>
      </c>
      <c r="U193" s="5">
        <f t="shared" si="137"/>
        <v>2.156493727530274</v>
      </c>
      <c r="V193" s="5">
        <f t="shared" si="138"/>
        <v>0</v>
      </c>
      <c r="W193" s="5">
        <f t="shared" si="139"/>
        <v>0</v>
      </c>
      <c r="X193" s="5">
        <f t="shared" si="140"/>
        <v>0</v>
      </c>
      <c r="Y193" s="5">
        <f t="shared" si="141"/>
        <v>0</v>
      </c>
      <c r="Z193" s="5">
        <f t="shared" si="142"/>
        <v>0</v>
      </c>
      <c r="AA193" s="4">
        <f t="shared" si="143"/>
        <v>1.6170000000000002</v>
      </c>
      <c r="AB193" s="5">
        <f t="shared" si="144"/>
        <v>0.2181733592938906</v>
      </c>
      <c r="AC193" s="4">
        <f t="shared" si="145"/>
        <v>0</v>
      </c>
      <c r="AD193" s="5">
        <f t="shared" si="146"/>
        <v>-0.21690575250889255</v>
      </c>
      <c r="AE193" s="5">
        <f t="shared" si="147"/>
        <v>-1.5935157662647441</v>
      </c>
      <c r="AF193" s="4">
        <f aca="true" t="shared" si="150" ref="AF193:AF224">-$E$7*$E$13*Q193*$E$18</f>
        <v>0</v>
      </c>
      <c r="AG193" s="4">
        <f t="shared" si="127"/>
        <v>0</v>
      </c>
      <c r="AH193" s="4">
        <f aca="true" t="shared" si="151" ref="AH193:AH224">IF(K193&gt;0,N193*(-AG193/L193),-U193*$E$13*V193*$E$18/L193)</f>
        <v>0</v>
      </c>
      <c r="AI193" s="5">
        <f aca="true" t="shared" si="152" ref="AI193:AI224">$E$10*M193*AH193/N193</f>
        <v>0</v>
      </c>
      <c r="AJ193" s="4">
        <f aca="true" t="shared" si="153" ref="AJ193:AJ224">(AD193/($E$14+K193))*$E$18</f>
        <v>-0.026291606364714247</v>
      </c>
      <c r="AK193" s="4">
        <f aca="true" t="shared" si="154" ref="AK193:AK224">(AE193/($E$14+K193))*$E$18</f>
        <v>-0.19315342621390838</v>
      </c>
      <c r="AL193" s="4">
        <f t="shared" si="148"/>
        <v>0.24430643532980945</v>
      </c>
      <c r="AM193" s="4">
        <f t="shared" si="149"/>
        <v>-0.02645088645160409</v>
      </c>
    </row>
    <row r="194" spans="5:39" ht="12.75">
      <c r="E194" s="4">
        <f t="shared" si="130"/>
        <v>3.2200000000000024</v>
      </c>
      <c r="F194" s="4">
        <f aca="true" t="shared" si="155" ref="F194:F230">F193+AJ193</f>
        <v>12.189030160125759</v>
      </c>
      <c r="G194" s="4">
        <f aca="true" t="shared" si="156" ref="G194:G230">G193+AK193</f>
        <v>-1.5156977487941128</v>
      </c>
      <c r="H194" s="4">
        <f t="shared" si="131"/>
        <v>12.282906655598866</v>
      </c>
      <c r="I194" s="4">
        <f aca="true" t="shared" si="157" ref="I194:I230">I193+AL193</f>
        <v>45.91161618116146</v>
      </c>
      <c r="J194" s="4">
        <f aca="true" t="shared" si="158" ref="J194:J230">J193+AM193</f>
        <v>46.91882729539696</v>
      </c>
      <c r="K194" s="4">
        <f aca="true" t="shared" si="159" ref="K194:K230">IF(K193+AF193&lt;=0,0,K193+AF193)</f>
        <v>0</v>
      </c>
      <c r="L194" s="4">
        <f t="shared" si="110"/>
        <v>0.0015</v>
      </c>
      <c r="M194" s="4">
        <f aca="true" t="shared" si="160" ref="M194:M230">IF((M193+AI193)&lt;=$E$6,$E$6,M193+AI193)</f>
        <v>101299.99999999999</v>
      </c>
      <c r="N194" s="4">
        <f aca="true" t="shared" si="161" ref="N194:N230">N193+AH193</f>
        <v>2.156493727530274</v>
      </c>
      <c r="O194" s="57">
        <f t="shared" si="107"/>
        <v>163.65676230643362</v>
      </c>
      <c r="P194" s="4">
        <f t="shared" si="132"/>
        <v>-0.12371428484692865</v>
      </c>
      <c r="Q194" s="5">
        <f t="shared" si="133"/>
        <v>0</v>
      </c>
      <c r="R194" s="4">
        <f t="shared" si="134"/>
        <v>0</v>
      </c>
      <c r="S194" s="5">
        <f t="shared" si="135"/>
        <v>53514.94509574973</v>
      </c>
      <c r="T194" s="5">
        <f t="shared" si="136"/>
        <v>101299.99999999999</v>
      </c>
      <c r="U194" s="5">
        <f t="shared" si="137"/>
        <v>2.156493727530274</v>
      </c>
      <c r="V194" s="5">
        <f t="shared" si="138"/>
        <v>0</v>
      </c>
      <c r="W194" s="5">
        <f t="shared" si="139"/>
        <v>0</v>
      </c>
      <c r="X194" s="5">
        <f t="shared" si="140"/>
        <v>0</v>
      </c>
      <c r="Y194" s="5">
        <f t="shared" si="141"/>
        <v>0</v>
      </c>
      <c r="Z194" s="5">
        <f t="shared" si="142"/>
        <v>0</v>
      </c>
      <c r="AA194" s="4">
        <f t="shared" si="143"/>
        <v>1.6170000000000002</v>
      </c>
      <c r="AB194" s="5">
        <f t="shared" si="144"/>
        <v>0.21803835737671978</v>
      </c>
      <c r="AC194" s="4">
        <f t="shared" si="145"/>
        <v>0</v>
      </c>
      <c r="AD194" s="5">
        <f t="shared" si="146"/>
        <v>-0.21637192145538928</v>
      </c>
      <c r="AE194" s="5">
        <f t="shared" si="147"/>
        <v>-1.5900942962693594</v>
      </c>
      <c r="AF194" s="4">
        <f t="shared" si="150"/>
        <v>0</v>
      </c>
      <c r="AG194" s="4">
        <f t="shared" si="127"/>
        <v>0</v>
      </c>
      <c r="AH194" s="4">
        <f t="shared" si="151"/>
        <v>0</v>
      </c>
      <c r="AI194" s="5">
        <f t="shared" si="152"/>
        <v>0</v>
      </c>
      <c r="AJ194" s="4">
        <f t="shared" si="153"/>
        <v>-0.026226899570350213</v>
      </c>
      <c r="AK194" s="4">
        <f t="shared" si="154"/>
        <v>-0.19273870257810416</v>
      </c>
      <c r="AL194" s="4">
        <f t="shared" si="148"/>
        <v>0.24378060320251518</v>
      </c>
      <c r="AM194" s="4">
        <f t="shared" si="149"/>
        <v>-0.030313954975882258</v>
      </c>
    </row>
    <row r="195" spans="5:39" ht="12.75">
      <c r="E195" s="4">
        <f t="shared" si="130"/>
        <v>3.2400000000000024</v>
      </c>
      <c r="F195" s="4">
        <f t="shared" si="155"/>
        <v>12.162803260555409</v>
      </c>
      <c r="G195" s="4">
        <f t="shared" si="156"/>
        <v>-1.708436451372217</v>
      </c>
      <c r="H195" s="4">
        <f t="shared" si="131"/>
        <v>12.28220412887502</v>
      </c>
      <c r="I195" s="4">
        <f t="shared" si="157"/>
        <v>46.15539678436398</v>
      </c>
      <c r="J195" s="4">
        <f t="shared" si="158"/>
        <v>46.88851334042108</v>
      </c>
      <c r="K195" s="4">
        <f t="shared" si="159"/>
        <v>0</v>
      </c>
      <c r="L195" s="4">
        <f t="shared" si="110"/>
        <v>0.0015</v>
      </c>
      <c r="M195" s="4">
        <f t="shared" si="160"/>
        <v>101299.99999999999</v>
      </c>
      <c r="N195" s="4">
        <f t="shared" si="161"/>
        <v>2.156493727530274</v>
      </c>
      <c r="O195" s="57">
        <f t="shared" si="107"/>
        <v>163.65676230643362</v>
      </c>
      <c r="P195" s="4">
        <f t="shared" si="132"/>
        <v>-0.13955102950180182</v>
      </c>
      <c r="Q195" s="5">
        <f t="shared" si="133"/>
        <v>0</v>
      </c>
      <c r="R195" s="4">
        <f t="shared" si="134"/>
        <v>0</v>
      </c>
      <c r="S195" s="5">
        <f t="shared" si="135"/>
        <v>53514.94509574973</v>
      </c>
      <c r="T195" s="5">
        <f t="shared" si="136"/>
        <v>101299.99999999999</v>
      </c>
      <c r="U195" s="5">
        <f t="shared" si="137"/>
        <v>2.156493727530274</v>
      </c>
      <c r="V195" s="5">
        <f t="shared" si="138"/>
        <v>0</v>
      </c>
      <c r="W195" s="5">
        <f t="shared" si="139"/>
        <v>0</v>
      </c>
      <c r="X195" s="5">
        <f t="shared" si="140"/>
        <v>0</v>
      </c>
      <c r="Y195" s="5">
        <f t="shared" si="141"/>
        <v>0</v>
      </c>
      <c r="Z195" s="5">
        <f t="shared" si="142"/>
        <v>0</v>
      </c>
      <c r="AA195" s="4">
        <f t="shared" si="143"/>
        <v>1.6170000000000002</v>
      </c>
      <c r="AB195" s="5">
        <f t="shared" si="144"/>
        <v>0.21801341647361963</v>
      </c>
      <c r="AC195" s="4">
        <f t="shared" si="145"/>
        <v>0</v>
      </c>
      <c r="AD195" s="5">
        <f t="shared" si="146"/>
        <v>-0.2158940093249404</v>
      </c>
      <c r="AE195" s="5">
        <f t="shared" si="147"/>
        <v>-1.5866746558123004</v>
      </c>
      <c r="AF195" s="4">
        <f t="shared" si="150"/>
        <v>0</v>
      </c>
      <c r="AG195" s="4">
        <f t="shared" si="127"/>
        <v>0</v>
      </c>
      <c r="AH195" s="4">
        <f t="shared" si="151"/>
        <v>0</v>
      </c>
      <c r="AI195" s="5">
        <f t="shared" si="152"/>
        <v>0</v>
      </c>
      <c r="AJ195" s="4">
        <f t="shared" si="153"/>
        <v>-0.026168970827265502</v>
      </c>
      <c r="AK195" s="4">
        <f t="shared" si="154"/>
        <v>-0.19232420070452125</v>
      </c>
      <c r="AL195" s="4">
        <f t="shared" si="148"/>
        <v>0.24325606521110818</v>
      </c>
      <c r="AM195" s="4">
        <f t="shared" si="149"/>
        <v>-0.03416872902744434</v>
      </c>
    </row>
    <row r="196" spans="5:39" ht="12.75">
      <c r="E196" s="4">
        <f t="shared" si="130"/>
        <v>3.2600000000000025</v>
      </c>
      <c r="F196" s="4">
        <f t="shared" si="155"/>
        <v>12.136634289728143</v>
      </c>
      <c r="G196" s="4">
        <f t="shared" si="156"/>
        <v>-1.9007606520767382</v>
      </c>
      <c r="H196" s="4">
        <f t="shared" si="131"/>
        <v>12.284575000344462</v>
      </c>
      <c r="I196" s="4">
        <f t="shared" si="157"/>
        <v>46.398652849575086</v>
      </c>
      <c r="J196" s="4">
        <f t="shared" si="158"/>
        <v>46.854344611393635</v>
      </c>
      <c r="K196" s="4">
        <f t="shared" si="159"/>
        <v>0</v>
      </c>
      <c r="L196" s="4">
        <f t="shared" si="110"/>
        <v>0.0015</v>
      </c>
      <c r="M196" s="4">
        <f t="shared" si="160"/>
        <v>101299.99999999999</v>
      </c>
      <c r="N196" s="4">
        <f t="shared" si="161"/>
        <v>2.156493727530274</v>
      </c>
      <c r="O196" s="57">
        <f t="shared" si="107"/>
        <v>163.65676230643362</v>
      </c>
      <c r="P196" s="4">
        <f t="shared" si="132"/>
        <v>-0.15535154939215132</v>
      </c>
      <c r="Q196" s="5">
        <f t="shared" si="133"/>
        <v>0</v>
      </c>
      <c r="R196" s="4">
        <f t="shared" si="134"/>
        <v>0</v>
      </c>
      <c r="S196" s="5">
        <f t="shared" si="135"/>
        <v>53514.94509574973</v>
      </c>
      <c r="T196" s="5">
        <f t="shared" si="136"/>
        <v>101299.99999999999</v>
      </c>
      <c r="U196" s="5">
        <f t="shared" si="137"/>
        <v>2.156493727530274</v>
      </c>
      <c r="V196" s="5">
        <f t="shared" si="138"/>
        <v>0</v>
      </c>
      <c r="W196" s="5">
        <f t="shared" si="139"/>
        <v>0</v>
      </c>
      <c r="X196" s="5">
        <f t="shared" si="140"/>
        <v>0</v>
      </c>
      <c r="Y196" s="5">
        <f t="shared" si="141"/>
        <v>0</v>
      </c>
      <c r="Z196" s="5">
        <f t="shared" si="142"/>
        <v>0</v>
      </c>
      <c r="AA196" s="4">
        <f t="shared" si="143"/>
        <v>1.6170000000000002</v>
      </c>
      <c r="AB196" s="5">
        <f t="shared" si="144"/>
        <v>0.21809759219180277</v>
      </c>
      <c r="AC196" s="4">
        <f t="shared" si="145"/>
        <v>0</v>
      </c>
      <c r="AD196" s="5">
        <f t="shared" si="146"/>
        <v>-0.2154710859617005</v>
      </c>
      <c r="AE196" s="5">
        <f t="shared" si="147"/>
        <v>-1.5832543212492716</v>
      </c>
      <c r="AF196" s="4">
        <f t="shared" si="150"/>
        <v>0</v>
      </c>
      <c r="AG196" s="4">
        <f t="shared" si="127"/>
        <v>0</v>
      </c>
      <c r="AH196" s="4">
        <f t="shared" si="151"/>
        <v>0</v>
      </c>
      <c r="AI196" s="5">
        <f t="shared" si="152"/>
        <v>0</v>
      </c>
      <c r="AJ196" s="4">
        <f t="shared" si="153"/>
        <v>-0.026117707389297033</v>
      </c>
      <c r="AK196" s="4">
        <f t="shared" si="154"/>
        <v>-0.19190961469688142</v>
      </c>
      <c r="AL196" s="4">
        <f t="shared" si="148"/>
        <v>0.24273268579456286</v>
      </c>
      <c r="AM196" s="4">
        <f t="shared" si="149"/>
        <v>-0.03801521304153476</v>
      </c>
    </row>
    <row r="197" spans="5:39" ht="12.75">
      <c r="E197" s="4">
        <f t="shared" si="130"/>
        <v>3.2800000000000025</v>
      </c>
      <c r="F197" s="4">
        <f t="shared" si="155"/>
        <v>12.110516582338846</v>
      </c>
      <c r="G197" s="4">
        <f t="shared" si="156"/>
        <v>-2.0926702667736197</v>
      </c>
      <c r="H197" s="4">
        <f t="shared" si="131"/>
        <v>12.289991079595726</v>
      </c>
      <c r="I197" s="4">
        <f t="shared" si="157"/>
        <v>46.64138553536965</v>
      </c>
      <c r="J197" s="4">
        <f t="shared" si="158"/>
        <v>46.8163293983521</v>
      </c>
      <c r="K197" s="4">
        <f t="shared" si="159"/>
        <v>0</v>
      </c>
      <c r="L197" s="4">
        <f t="shared" si="110"/>
        <v>0.0015</v>
      </c>
      <c r="M197" s="4">
        <f t="shared" si="160"/>
        <v>101299.99999999999</v>
      </c>
      <c r="N197" s="4">
        <f t="shared" si="161"/>
        <v>2.156493727530274</v>
      </c>
      <c r="O197" s="57">
        <f t="shared" si="107"/>
        <v>163.65676230643362</v>
      </c>
      <c r="P197" s="4">
        <f t="shared" si="132"/>
        <v>-0.17110808022401364</v>
      </c>
      <c r="Q197" s="5">
        <f t="shared" si="133"/>
        <v>0</v>
      </c>
      <c r="R197" s="4">
        <f t="shared" si="134"/>
        <v>0</v>
      </c>
      <c r="S197" s="5">
        <f t="shared" si="135"/>
        <v>53514.94509574973</v>
      </c>
      <c r="T197" s="5">
        <f t="shared" si="136"/>
        <v>101299.99999999999</v>
      </c>
      <c r="U197" s="5">
        <f t="shared" si="137"/>
        <v>2.156493727530274</v>
      </c>
      <c r="V197" s="5">
        <f t="shared" si="138"/>
        <v>0</v>
      </c>
      <c r="W197" s="5">
        <f t="shared" si="139"/>
        <v>0</v>
      </c>
      <c r="X197" s="5">
        <f t="shared" si="140"/>
        <v>0</v>
      </c>
      <c r="Y197" s="5">
        <f t="shared" si="141"/>
        <v>0</v>
      </c>
      <c r="Z197" s="5">
        <f t="shared" si="142"/>
        <v>0</v>
      </c>
      <c r="AA197" s="4">
        <f t="shared" si="143"/>
        <v>1.6170000000000002</v>
      </c>
      <c r="AB197" s="5">
        <f t="shared" si="144"/>
        <v>0.21828994630053836</v>
      </c>
      <c r="AC197" s="4">
        <f t="shared" si="145"/>
        <v>0</v>
      </c>
      <c r="AD197" s="5">
        <f t="shared" si="146"/>
        <v>-0.21510219147510448</v>
      </c>
      <c r="AE197" s="5">
        <f t="shared" si="147"/>
        <v>-1.579830820852494</v>
      </c>
      <c r="AF197" s="4">
        <f t="shared" si="150"/>
        <v>0</v>
      </c>
      <c r="AG197" s="4">
        <f t="shared" si="127"/>
        <v>0</v>
      </c>
      <c r="AH197" s="4">
        <f t="shared" si="151"/>
        <v>0</v>
      </c>
      <c r="AI197" s="5">
        <f t="shared" si="152"/>
        <v>0</v>
      </c>
      <c r="AJ197" s="4">
        <f t="shared" si="153"/>
        <v>-0.026072992906073268</v>
      </c>
      <c r="AK197" s="4">
        <f t="shared" si="154"/>
        <v>-0.19149464495181748</v>
      </c>
      <c r="AL197" s="4">
        <f t="shared" si="148"/>
        <v>0.24221033164677694</v>
      </c>
      <c r="AM197" s="4">
        <f t="shared" si="149"/>
        <v>-0.041853405335472396</v>
      </c>
    </row>
    <row r="198" spans="5:39" ht="12.75">
      <c r="E198" s="4">
        <f t="shared" si="130"/>
        <v>3.3000000000000025</v>
      </c>
      <c r="F198" s="4">
        <f t="shared" si="155"/>
        <v>12.084443589432773</v>
      </c>
      <c r="G198" s="4">
        <f t="shared" si="156"/>
        <v>-2.284164911725437</v>
      </c>
      <c r="H198" s="4">
        <f t="shared" si="131"/>
        <v>12.298422102454467</v>
      </c>
      <c r="I198" s="4">
        <f t="shared" si="157"/>
        <v>46.883595867016425</v>
      </c>
      <c r="J198" s="4">
        <f t="shared" si="158"/>
        <v>46.77447599301663</v>
      </c>
      <c r="K198" s="4">
        <f t="shared" si="159"/>
        <v>0</v>
      </c>
      <c r="L198" s="4">
        <f t="shared" si="110"/>
        <v>0.0015</v>
      </c>
      <c r="M198" s="4">
        <f t="shared" si="160"/>
        <v>101299.99999999999</v>
      </c>
      <c r="N198" s="4">
        <f t="shared" si="161"/>
        <v>2.156493727530274</v>
      </c>
      <c r="O198" s="57">
        <f t="shared" si="107"/>
        <v>163.65676230643362</v>
      </c>
      <c r="P198" s="4">
        <f t="shared" si="132"/>
        <v>-0.18681299668285442</v>
      </c>
      <c r="Q198" s="5">
        <f t="shared" si="133"/>
        <v>0</v>
      </c>
      <c r="R198" s="4">
        <f t="shared" si="134"/>
        <v>0</v>
      </c>
      <c r="S198" s="5">
        <f t="shared" si="135"/>
        <v>53514.94509574973</v>
      </c>
      <c r="T198" s="5">
        <f t="shared" si="136"/>
        <v>101299.99999999999</v>
      </c>
      <c r="U198" s="5">
        <f t="shared" si="137"/>
        <v>2.156493727530274</v>
      </c>
      <c r="V198" s="5">
        <f t="shared" si="138"/>
        <v>0</v>
      </c>
      <c r="W198" s="5">
        <f t="shared" si="139"/>
        <v>0</v>
      </c>
      <c r="X198" s="5">
        <f t="shared" si="140"/>
        <v>0</v>
      </c>
      <c r="Y198" s="5">
        <f t="shared" si="141"/>
        <v>0</v>
      </c>
      <c r="Z198" s="5">
        <f t="shared" si="142"/>
        <v>0</v>
      </c>
      <c r="AA198" s="4">
        <f t="shared" si="143"/>
        <v>1.6170000000000002</v>
      </c>
      <c r="AB198" s="5">
        <f t="shared" si="144"/>
        <v>0.21858954599619534</v>
      </c>
      <c r="AC198" s="4">
        <f t="shared" si="145"/>
        <v>0</v>
      </c>
      <c r="AD198" s="5">
        <f t="shared" si="146"/>
        <v>-0.214786337289851</v>
      </c>
      <c r="AE198" s="5">
        <f t="shared" si="147"/>
        <v>-1.576401737322477</v>
      </c>
      <c r="AF198" s="4">
        <f t="shared" si="150"/>
        <v>0</v>
      </c>
      <c r="AG198" s="4">
        <f t="shared" si="127"/>
        <v>0</v>
      </c>
      <c r="AH198" s="4">
        <f t="shared" si="151"/>
        <v>0</v>
      </c>
      <c r="AI198" s="5">
        <f t="shared" si="152"/>
        <v>0</v>
      </c>
      <c r="AJ198" s="4">
        <f t="shared" si="153"/>
        <v>-0.026034707550284968</v>
      </c>
      <c r="AK198" s="4">
        <f t="shared" si="154"/>
        <v>-0.19107899846333054</v>
      </c>
      <c r="AL198" s="4">
        <f t="shared" si="148"/>
        <v>0.24168887178865547</v>
      </c>
      <c r="AM198" s="4">
        <f t="shared" si="149"/>
        <v>-0.04568329823450874</v>
      </c>
    </row>
    <row r="199" spans="5:39" ht="12.75">
      <c r="E199" s="4">
        <f t="shared" si="130"/>
        <v>3.3200000000000025</v>
      </c>
      <c r="F199" s="4">
        <f t="shared" si="155"/>
        <v>12.058408881882489</v>
      </c>
      <c r="G199" s="4">
        <f t="shared" si="156"/>
        <v>-2.4752439101887678</v>
      </c>
      <c r="H199" s="4">
        <f t="shared" si="131"/>
        <v>12.309835790033475</v>
      </c>
      <c r="I199" s="4">
        <f t="shared" si="157"/>
        <v>47.12528473880508</v>
      </c>
      <c r="J199" s="4">
        <f t="shared" si="158"/>
        <v>46.72879269478212</v>
      </c>
      <c r="K199" s="4">
        <f t="shared" si="159"/>
        <v>0</v>
      </c>
      <c r="L199" s="4">
        <f t="shared" si="110"/>
        <v>0.0015</v>
      </c>
      <c r="M199" s="4">
        <f t="shared" si="160"/>
        <v>101299.99999999999</v>
      </c>
      <c r="N199" s="4">
        <f t="shared" si="161"/>
        <v>2.156493727530274</v>
      </c>
      <c r="O199" s="57">
        <f t="shared" si="107"/>
        <v>163.65676230643362</v>
      </c>
      <c r="P199" s="4">
        <f t="shared" si="132"/>
        <v>-0.202458833438538</v>
      </c>
      <c r="Q199" s="5">
        <f t="shared" si="133"/>
        <v>0</v>
      </c>
      <c r="R199" s="4">
        <f t="shared" si="134"/>
        <v>0</v>
      </c>
      <c r="S199" s="5">
        <f t="shared" si="135"/>
        <v>53514.94509574973</v>
      </c>
      <c r="T199" s="5">
        <f t="shared" si="136"/>
        <v>101299.99999999999</v>
      </c>
      <c r="U199" s="5">
        <f t="shared" si="137"/>
        <v>2.156493727530274</v>
      </c>
      <c r="V199" s="5">
        <f t="shared" si="138"/>
        <v>0</v>
      </c>
      <c r="W199" s="5">
        <f t="shared" si="139"/>
        <v>0</v>
      </c>
      <c r="X199" s="5">
        <f t="shared" si="140"/>
        <v>0</v>
      </c>
      <c r="Y199" s="5">
        <f t="shared" si="141"/>
        <v>0</v>
      </c>
      <c r="Z199" s="5">
        <f t="shared" si="142"/>
        <v>0</v>
      </c>
      <c r="AA199" s="4">
        <f t="shared" si="143"/>
        <v>1.6170000000000002</v>
      </c>
      <c r="AB199" s="5">
        <f t="shared" si="144"/>
        <v>0.21899546319126964</v>
      </c>
      <c r="AC199" s="4">
        <f t="shared" si="145"/>
        <v>0</v>
      </c>
      <c r="AD199" s="5">
        <f t="shared" si="146"/>
        <v>-0.2145225073250465</v>
      </c>
      <c r="AE199" s="5">
        <f t="shared" si="147"/>
        <v>-1.5729647101822402</v>
      </c>
      <c r="AF199" s="4">
        <f t="shared" si="150"/>
        <v>0</v>
      </c>
      <c r="AG199" s="4">
        <f t="shared" si="127"/>
        <v>0</v>
      </c>
      <c r="AH199" s="4">
        <f t="shared" si="151"/>
        <v>0</v>
      </c>
      <c r="AI199" s="5">
        <f t="shared" si="152"/>
        <v>0</v>
      </c>
      <c r="AJ199" s="4">
        <f t="shared" si="153"/>
        <v>-0.026002728160611697</v>
      </c>
      <c r="AK199" s="4">
        <f t="shared" si="154"/>
        <v>-0.19066238911299882</v>
      </c>
      <c r="AL199" s="4">
        <f t="shared" si="148"/>
        <v>0.24116817763764978</v>
      </c>
      <c r="AM199" s="4">
        <f t="shared" si="149"/>
        <v>-0.04950487820377536</v>
      </c>
    </row>
    <row r="200" spans="5:39" ht="12.75">
      <c r="E200" s="4">
        <f t="shared" si="130"/>
        <v>3.3400000000000025</v>
      </c>
      <c r="F200" s="4">
        <f t="shared" si="155"/>
        <v>12.032406153721878</v>
      </c>
      <c r="G200" s="4">
        <f t="shared" si="156"/>
        <v>-2.6659062993017666</v>
      </c>
      <c r="H200" s="4">
        <f t="shared" si="131"/>
        <v>12.324197914865735</v>
      </c>
      <c r="I200" s="4">
        <f t="shared" si="157"/>
        <v>47.366452916442725</v>
      </c>
      <c r="J200" s="4">
        <f t="shared" si="158"/>
        <v>46.679287816578345</v>
      </c>
      <c r="K200" s="4">
        <f t="shared" si="159"/>
        <v>0</v>
      </c>
      <c r="L200" s="4">
        <f t="shared" si="110"/>
        <v>0.0015</v>
      </c>
      <c r="M200" s="4">
        <f t="shared" si="160"/>
        <v>101299.99999999999</v>
      </c>
      <c r="N200" s="4">
        <f t="shared" si="161"/>
        <v>2.156493727530274</v>
      </c>
      <c r="O200" s="57">
        <f t="shared" si="107"/>
        <v>163.65676230643362</v>
      </c>
      <c r="P200" s="4">
        <f t="shared" si="132"/>
        <v>-0.21803830499049517</v>
      </c>
      <c r="Q200" s="5">
        <f t="shared" si="133"/>
        <v>0</v>
      </c>
      <c r="R200" s="4">
        <f t="shared" si="134"/>
        <v>0</v>
      </c>
      <c r="S200" s="5">
        <f t="shared" si="135"/>
        <v>53514.94509574973</v>
      </c>
      <c r="T200" s="5">
        <f t="shared" si="136"/>
        <v>101299.99999999999</v>
      </c>
      <c r="U200" s="5">
        <f t="shared" si="137"/>
        <v>2.156493727530274</v>
      </c>
      <c r="V200" s="5">
        <f t="shared" si="138"/>
        <v>0</v>
      </c>
      <c r="W200" s="5">
        <f t="shared" si="139"/>
        <v>0</v>
      </c>
      <c r="X200" s="5">
        <f t="shared" si="140"/>
        <v>0</v>
      </c>
      <c r="Y200" s="5">
        <f t="shared" si="141"/>
        <v>0</v>
      </c>
      <c r="Z200" s="5">
        <f t="shared" si="142"/>
        <v>0</v>
      </c>
      <c r="AA200" s="4">
        <f t="shared" si="143"/>
        <v>1.6170000000000002</v>
      </c>
      <c r="AB200" s="5">
        <f t="shared" si="144"/>
        <v>0.21950677382776815</v>
      </c>
      <c r="AC200" s="4">
        <f t="shared" si="145"/>
        <v>0</v>
      </c>
      <c r="AD200" s="5">
        <f t="shared" si="146"/>
        <v>-0.21430965929255347</v>
      </c>
      <c r="AE200" s="5">
        <f t="shared" si="147"/>
        <v>-1.56951743804106</v>
      </c>
      <c r="AF200" s="4">
        <f t="shared" si="150"/>
        <v>0</v>
      </c>
      <c r="AG200" s="4">
        <f t="shared" si="127"/>
        <v>0</v>
      </c>
      <c r="AH200" s="4">
        <f t="shared" si="151"/>
        <v>0</v>
      </c>
      <c r="AI200" s="5">
        <f t="shared" si="152"/>
        <v>0</v>
      </c>
      <c r="AJ200" s="4">
        <f t="shared" si="153"/>
        <v>-0.02597692839909739</v>
      </c>
      <c r="AK200" s="4">
        <f t="shared" si="154"/>
        <v>-0.1902445379443709</v>
      </c>
      <c r="AL200" s="4">
        <f t="shared" si="148"/>
        <v>0.24064812307443756</v>
      </c>
      <c r="AM200" s="4">
        <f t="shared" si="149"/>
        <v>-0.05331812598603533</v>
      </c>
    </row>
    <row r="201" spans="5:39" ht="12.75">
      <c r="E201" s="4">
        <f t="shared" si="130"/>
        <v>3.3600000000000025</v>
      </c>
      <c r="F201" s="4">
        <f t="shared" si="155"/>
        <v>12.00642922532278</v>
      </c>
      <c r="G201" s="4">
        <f t="shared" si="156"/>
        <v>-2.8561508372461377</v>
      </c>
      <c r="H201" s="4">
        <f t="shared" si="131"/>
        <v>12.341472373577911</v>
      </c>
      <c r="I201" s="4">
        <f t="shared" si="157"/>
        <v>47.60710103951716</v>
      </c>
      <c r="J201" s="4">
        <f t="shared" si="158"/>
        <v>46.62596969059231</v>
      </c>
      <c r="K201" s="4">
        <f t="shared" si="159"/>
        <v>0</v>
      </c>
      <c r="L201" s="4">
        <f t="shared" si="110"/>
        <v>0.0015</v>
      </c>
      <c r="M201" s="4">
        <f t="shared" si="160"/>
        <v>101299.99999999999</v>
      </c>
      <c r="N201" s="4">
        <f t="shared" si="161"/>
        <v>2.156493727530274</v>
      </c>
      <c r="O201" s="57">
        <f t="shared" si="107"/>
        <v>163.65676230643362</v>
      </c>
      <c r="P201" s="4">
        <f t="shared" si="132"/>
        <v>-0.23354432423154584</v>
      </c>
      <c r="Q201" s="5">
        <f t="shared" si="133"/>
        <v>0</v>
      </c>
      <c r="R201" s="4">
        <f t="shared" si="134"/>
        <v>0</v>
      </c>
      <c r="S201" s="5">
        <f t="shared" si="135"/>
        <v>53514.94509574973</v>
      </c>
      <c r="T201" s="5">
        <f t="shared" si="136"/>
        <v>101299.99999999999</v>
      </c>
      <c r="U201" s="5">
        <f t="shared" si="137"/>
        <v>2.156493727530274</v>
      </c>
      <c r="V201" s="5">
        <f t="shared" si="138"/>
        <v>0</v>
      </c>
      <c r="W201" s="5">
        <f t="shared" si="139"/>
        <v>0</v>
      </c>
      <c r="X201" s="5">
        <f t="shared" si="140"/>
        <v>0</v>
      </c>
      <c r="Y201" s="5">
        <f t="shared" si="141"/>
        <v>0</v>
      </c>
      <c r="Z201" s="5">
        <f t="shared" si="142"/>
        <v>0</v>
      </c>
      <c r="AA201" s="4">
        <f t="shared" si="143"/>
        <v>1.6170000000000002</v>
      </c>
      <c r="AB201" s="5">
        <f t="shared" si="144"/>
        <v>0.2201225572152911</v>
      </c>
      <c r="AC201" s="4">
        <f t="shared" si="145"/>
        <v>0</v>
      </c>
      <c r="AD201" s="5">
        <f t="shared" si="146"/>
        <v>-0.21414672610382052</v>
      </c>
      <c r="AE201" s="5">
        <f t="shared" si="147"/>
        <v>-1.566057680716183</v>
      </c>
      <c r="AF201" s="4">
        <f t="shared" si="150"/>
        <v>0</v>
      </c>
      <c r="AG201" s="4">
        <f t="shared" si="127"/>
        <v>0</v>
      </c>
      <c r="AH201" s="4">
        <f t="shared" si="151"/>
        <v>0</v>
      </c>
      <c r="AI201" s="5">
        <f t="shared" si="152"/>
        <v>0</v>
      </c>
      <c r="AJ201" s="4">
        <f t="shared" si="153"/>
        <v>-0.025957178921675213</v>
      </c>
      <c r="AK201" s="4">
        <f t="shared" si="154"/>
        <v>-0.1898251734201434</v>
      </c>
      <c r="AL201" s="4">
        <f t="shared" si="148"/>
        <v>0.2401285845064556</v>
      </c>
      <c r="AM201" s="4">
        <f t="shared" si="149"/>
        <v>-0.057123016744922754</v>
      </c>
    </row>
    <row r="202" spans="5:39" ht="12.75">
      <c r="E202" s="4">
        <f t="shared" si="130"/>
        <v>3.3800000000000026</v>
      </c>
      <c r="F202" s="4">
        <f t="shared" si="155"/>
        <v>11.980472046401104</v>
      </c>
      <c r="G202" s="4">
        <f t="shared" si="156"/>
        <v>-3.045976010666281</v>
      </c>
      <c r="H202" s="4">
        <f t="shared" si="131"/>
        <v>12.361621265519856</v>
      </c>
      <c r="I202" s="4">
        <f t="shared" si="157"/>
        <v>47.84722962402362</v>
      </c>
      <c r="J202" s="4">
        <f t="shared" si="158"/>
        <v>46.56884667384738</v>
      </c>
      <c r="K202" s="4">
        <f t="shared" si="159"/>
        <v>0</v>
      </c>
      <c r="L202" s="4">
        <f t="shared" si="110"/>
        <v>0.0015</v>
      </c>
      <c r="M202" s="4">
        <f t="shared" si="160"/>
        <v>101299.99999999999</v>
      </c>
      <c r="N202" s="4">
        <f t="shared" si="161"/>
        <v>2.156493727530274</v>
      </c>
      <c r="O202" s="57">
        <f t="shared" si="107"/>
        <v>163.65676230643362</v>
      </c>
      <c r="P202" s="4">
        <f t="shared" si="132"/>
        <v>-0.24897001962539717</v>
      </c>
      <c r="Q202" s="5">
        <f t="shared" si="133"/>
        <v>0</v>
      </c>
      <c r="R202" s="4">
        <f t="shared" si="134"/>
        <v>0</v>
      </c>
      <c r="S202" s="5">
        <f t="shared" si="135"/>
        <v>53514.94509574973</v>
      </c>
      <c r="T202" s="5">
        <f t="shared" si="136"/>
        <v>101299.99999999999</v>
      </c>
      <c r="U202" s="5">
        <f t="shared" si="137"/>
        <v>2.156493727530274</v>
      </c>
      <c r="V202" s="5">
        <f t="shared" si="138"/>
        <v>0</v>
      </c>
      <c r="W202" s="5">
        <f t="shared" si="139"/>
        <v>0</v>
      </c>
      <c r="X202" s="5">
        <f t="shared" si="140"/>
        <v>0</v>
      </c>
      <c r="Y202" s="5">
        <f t="shared" si="141"/>
        <v>0</v>
      </c>
      <c r="Z202" s="5">
        <f t="shared" si="142"/>
        <v>0</v>
      </c>
      <c r="AA202" s="4">
        <f t="shared" si="143"/>
        <v>1.6170000000000002</v>
      </c>
      <c r="AB202" s="5">
        <f t="shared" si="144"/>
        <v>0.22084189539412521</v>
      </c>
      <c r="AC202" s="4">
        <f t="shared" si="145"/>
        <v>0</v>
      </c>
      <c r="AD202" s="5">
        <f t="shared" si="146"/>
        <v>-0.21403261737385768</v>
      </c>
      <c r="AE202" s="5">
        <f t="shared" si="147"/>
        <v>-1.5625832612024062</v>
      </c>
      <c r="AF202" s="4">
        <f t="shared" si="150"/>
        <v>0</v>
      </c>
      <c r="AG202" s="4">
        <f t="shared" si="127"/>
        <v>0</v>
      </c>
      <c r="AH202" s="4">
        <f t="shared" si="151"/>
        <v>0</v>
      </c>
      <c r="AI202" s="5">
        <f t="shared" si="152"/>
        <v>0</v>
      </c>
      <c r="AJ202" s="4">
        <f t="shared" si="153"/>
        <v>-0.025943347560467598</v>
      </c>
      <c r="AK202" s="4">
        <f t="shared" si="154"/>
        <v>-0.18940403166089773</v>
      </c>
      <c r="AL202" s="4">
        <f t="shared" si="148"/>
        <v>0.23960944092802208</v>
      </c>
      <c r="AM202" s="4">
        <f t="shared" si="149"/>
        <v>-0.060919520213325626</v>
      </c>
    </row>
    <row r="203" spans="5:39" ht="12.75">
      <c r="E203" s="4">
        <f t="shared" si="130"/>
        <v>3.4000000000000026</v>
      </c>
      <c r="F203" s="4">
        <f t="shared" si="155"/>
        <v>11.954528698840637</v>
      </c>
      <c r="G203" s="4">
        <f t="shared" si="156"/>
        <v>-3.235380042327179</v>
      </c>
      <c r="H203" s="4">
        <f t="shared" si="131"/>
        <v>12.384604976731936</v>
      </c>
      <c r="I203" s="4">
        <f t="shared" si="157"/>
        <v>48.08683906495164</v>
      </c>
      <c r="J203" s="4">
        <f t="shared" si="158"/>
        <v>46.50792715363406</v>
      </c>
      <c r="K203" s="4">
        <f t="shared" si="159"/>
        <v>0</v>
      </c>
      <c r="L203" s="4">
        <f t="shared" si="110"/>
        <v>0.0015</v>
      </c>
      <c r="M203" s="4">
        <f t="shared" si="160"/>
        <v>101299.99999999999</v>
      </c>
      <c r="N203" s="4">
        <f t="shared" si="161"/>
        <v>2.156493727530274</v>
      </c>
      <c r="O203" s="57">
        <f t="shared" si="107"/>
        <v>163.65676230643362</v>
      </c>
      <c r="P203" s="4">
        <f t="shared" si="132"/>
        <v>-0.26430875091029504</v>
      </c>
      <c r="Q203" s="5">
        <f t="shared" si="133"/>
        <v>0</v>
      </c>
      <c r="R203" s="4">
        <f t="shared" si="134"/>
        <v>0</v>
      </c>
      <c r="S203" s="5">
        <f t="shared" si="135"/>
        <v>53514.94509574973</v>
      </c>
      <c r="T203" s="5">
        <f t="shared" si="136"/>
        <v>101299.99999999999</v>
      </c>
      <c r="U203" s="5">
        <f t="shared" si="137"/>
        <v>2.156493727530274</v>
      </c>
      <c r="V203" s="5">
        <f t="shared" si="138"/>
        <v>0</v>
      </c>
      <c r="W203" s="5">
        <f t="shared" si="139"/>
        <v>0</v>
      </c>
      <c r="X203" s="5">
        <f t="shared" si="140"/>
        <v>0</v>
      </c>
      <c r="Y203" s="5">
        <f t="shared" si="141"/>
        <v>0</v>
      </c>
      <c r="Z203" s="5">
        <f t="shared" si="142"/>
        <v>0</v>
      </c>
      <c r="AA203" s="4">
        <f t="shared" si="143"/>
        <v>1.6170000000000002</v>
      </c>
      <c r="AB203" s="5">
        <f t="shared" si="144"/>
        <v>0.22166387252362182</v>
      </c>
      <c r="AC203" s="4">
        <f t="shared" si="145"/>
        <v>0</v>
      </c>
      <c r="AD203" s="5">
        <f t="shared" si="146"/>
        <v>-0.21396622101055054</v>
      </c>
      <c r="AE203" s="5">
        <f t="shared" si="147"/>
        <v>-1.5590920674809343</v>
      </c>
      <c r="AF203" s="4">
        <f t="shared" si="150"/>
        <v>0</v>
      </c>
      <c r="AG203" s="4">
        <f t="shared" si="127"/>
        <v>0</v>
      </c>
      <c r="AH203" s="4">
        <f t="shared" si="151"/>
        <v>0</v>
      </c>
      <c r="AI203" s="5">
        <f t="shared" si="152"/>
        <v>0</v>
      </c>
      <c r="AJ203" s="4">
        <f t="shared" si="153"/>
        <v>-0.025935299516430366</v>
      </c>
      <c r="AK203" s="4">
        <f t="shared" si="154"/>
        <v>-0.18898085666435566</v>
      </c>
      <c r="AL203" s="4">
        <f t="shared" si="148"/>
        <v>0.23909057397681274</v>
      </c>
      <c r="AM203" s="4">
        <f t="shared" si="149"/>
        <v>-0.06470760084654358</v>
      </c>
    </row>
    <row r="204" spans="5:39" ht="12.75">
      <c r="E204" s="4">
        <f t="shared" si="130"/>
        <v>3.4200000000000026</v>
      </c>
      <c r="F204" s="4">
        <f t="shared" si="155"/>
        <v>11.928593399324207</v>
      </c>
      <c r="G204" s="4">
        <f t="shared" si="156"/>
        <v>-3.4243608989915346</v>
      </c>
      <c r="H204" s="4">
        <f t="shared" si="131"/>
        <v>12.41038226860652</v>
      </c>
      <c r="I204" s="4">
        <f t="shared" si="157"/>
        <v>48.32592963892845</v>
      </c>
      <c r="J204" s="4">
        <f t="shared" si="158"/>
        <v>46.44321955278751</v>
      </c>
      <c r="K204" s="4">
        <f t="shared" si="159"/>
        <v>0</v>
      </c>
      <c r="L204" s="4">
        <f t="shared" si="110"/>
        <v>0.0015</v>
      </c>
      <c r="M204" s="4">
        <f t="shared" si="160"/>
        <v>101299.99999999999</v>
      </c>
      <c r="N204" s="4">
        <f t="shared" si="161"/>
        <v>2.156493727530274</v>
      </c>
      <c r="O204" s="57">
        <f t="shared" si="107"/>
        <v>163.65676230643362</v>
      </c>
      <c r="P204" s="4">
        <f t="shared" si="132"/>
        <v>-0.2795541232593117</v>
      </c>
      <c r="Q204" s="5">
        <f t="shared" si="133"/>
        <v>0</v>
      </c>
      <c r="R204" s="4">
        <f t="shared" si="134"/>
        <v>0</v>
      </c>
      <c r="S204" s="5">
        <f t="shared" si="135"/>
        <v>53514.94509574973</v>
      </c>
      <c r="T204" s="5">
        <f t="shared" si="136"/>
        <v>101299.99999999999</v>
      </c>
      <c r="U204" s="5">
        <f t="shared" si="137"/>
        <v>2.156493727530274</v>
      </c>
      <c r="V204" s="5">
        <f t="shared" si="138"/>
        <v>0</v>
      </c>
      <c r="W204" s="5">
        <f t="shared" si="139"/>
        <v>0</v>
      </c>
      <c r="X204" s="5">
        <f t="shared" si="140"/>
        <v>0</v>
      </c>
      <c r="Y204" s="5">
        <f t="shared" si="141"/>
        <v>0</v>
      </c>
      <c r="Z204" s="5">
        <f t="shared" si="142"/>
        <v>0</v>
      </c>
      <c r="AA204" s="4">
        <f t="shared" si="143"/>
        <v>1.6170000000000002</v>
      </c>
      <c r="AB204" s="5">
        <f t="shared" si="144"/>
        <v>0.2225875742960932</v>
      </c>
      <c r="AC204" s="4">
        <f t="shared" si="145"/>
        <v>0</v>
      </c>
      <c r="AD204" s="5">
        <f t="shared" si="146"/>
        <v>-0.21394640487718786</v>
      </c>
      <c r="AE204" s="5">
        <f t="shared" si="147"/>
        <v>-1.5555820541604883</v>
      </c>
      <c r="AF204" s="4">
        <f t="shared" si="150"/>
        <v>0</v>
      </c>
      <c r="AG204" s="4">
        <f t="shared" si="127"/>
        <v>0</v>
      </c>
      <c r="AH204" s="4">
        <f t="shared" si="151"/>
        <v>0</v>
      </c>
      <c r="AI204" s="5">
        <f t="shared" si="152"/>
        <v>0</v>
      </c>
      <c r="AJ204" s="4">
        <f t="shared" si="153"/>
        <v>-0.025932897560871252</v>
      </c>
      <c r="AK204" s="4">
        <f t="shared" si="154"/>
        <v>-0.1885554005043016</v>
      </c>
      <c r="AL204" s="4">
        <f t="shared" si="148"/>
        <v>0.23857186798648414</v>
      </c>
      <c r="AM204" s="4">
        <f t="shared" si="149"/>
        <v>-0.06848721797983069</v>
      </c>
    </row>
    <row r="205" spans="5:39" ht="12.75">
      <c r="E205" s="4">
        <f t="shared" si="130"/>
        <v>3.4400000000000026</v>
      </c>
      <c r="F205" s="4">
        <f t="shared" si="155"/>
        <v>11.902660501763336</v>
      </c>
      <c r="G205" s="4">
        <f t="shared" si="156"/>
        <v>-3.6129162994958364</v>
      </c>
      <c r="H205" s="4">
        <f t="shared" si="131"/>
        <v>12.438910370583097</v>
      </c>
      <c r="I205" s="4">
        <f t="shared" si="157"/>
        <v>48.56450150691494</v>
      </c>
      <c r="J205" s="4">
        <f t="shared" si="158"/>
        <v>46.37473233480768</v>
      </c>
      <c r="K205" s="4">
        <f t="shared" si="159"/>
        <v>0</v>
      </c>
      <c r="L205" s="4">
        <f t="shared" si="110"/>
        <v>0.0015</v>
      </c>
      <c r="M205" s="4">
        <f t="shared" si="160"/>
        <v>101299.99999999999</v>
      </c>
      <c r="N205" s="4">
        <f t="shared" si="161"/>
        <v>2.156493727530274</v>
      </c>
      <c r="O205" s="57">
        <f t="shared" si="107"/>
        <v>163.65676230643362</v>
      </c>
      <c r="P205" s="4">
        <f t="shared" si="132"/>
        <v>-0.2946999998459713</v>
      </c>
      <c r="Q205" s="5">
        <f t="shared" si="133"/>
        <v>0</v>
      </c>
      <c r="R205" s="4">
        <f t="shared" si="134"/>
        <v>0</v>
      </c>
      <c r="S205" s="5">
        <f t="shared" si="135"/>
        <v>53514.94509574973</v>
      </c>
      <c r="T205" s="5">
        <f t="shared" si="136"/>
        <v>101299.99999999999</v>
      </c>
      <c r="U205" s="5">
        <f t="shared" si="137"/>
        <v>2.156493727530274</v>
      </c>
      <c r="V205" s="5">
        <f t="shared" si="138"/>
        <v>0</v>
      </c>
      <c r="W205" s="5">
        <f t="shared" si="139"/>
        <v>0</v>
      </c>
      <c r="X205" s="5">
        <f t="shared" si="140"/>
        <v>0</v>
      </c>
      <c r="Y205" s="5">
        <f t="shared" si="141"/>
        <v>0</v>
      </c>
      <c r="Z205" s="5">
        <f t="shared" si="142"/>
        <v>0</v>
      </c>
      <c r="AA205" s="4">
        <f t="shared" si="143"/>
        <v>1.6170000000000002</v>
      </c>
      <c r="AB205" s="5">
        <f t="shared" si="144"/>
        <v>0.2236120873764246</v>
      </c>
      <c r="AC205" s="4">
        <f t="shared" si="145"/>
        <v>0</v>
      </c>
      <c r="AD205" s="5">
        <f t="shared" si="146"/>
        <v>-0.2139720185159156</v>
      </c>
      <c r="AE205" s="5">
        <f t="shared" si="147"/>
        <v>-1.5520512439451963</v>
      </c>
      <c r="AF205" s="4">
        <f t="shared" si="150"/>
        <v>0</v>
      </c>
      <c r="AG205" s="4">
        <f t="shared" si="127"/>
        <v>0</v>
      </c>
      <c r="AH205" s="4">
        <f t="shared" si="151"/>
        <v>0</v>
      </c>
      <c r="AI205" s="5">
        <f t="shared" si="152"/>
        <v>0</v>
      </c>
      <c r="AJ205" s="4">
        <f t="shared" si="153"/>
        <v>-0.025936002244353405</v>
      </c>
      <c r="AK205" s="4">
        <f t="shared" si="154"/>
        <v>-0.18812742350850864</v>
      </c>
      <c r="AL205" s="4">
        <f t="shared" si="148"/>
        <v>0.23805321003526672</v>
      </c>
      <c r="AM205" s="4">
        <f t="shared" si="149"/>
        <v>-0.07225832598991673</v>
      </c>
    </row>
    <row r="206" spans="5:39" ht="12.75">
      <c r="E206" s="4">
        <f t="shared" si="130"/>
        <v>3.4600000000000026</v>
      </c>
      <c r="F206" s="4">
        <f t="shared" si="155"/>
        <v>11.876724499518982</v>
      </c>
      <c r="G206" s="4">
        <f t="shared" si="156"/>
        <v>-3.8010437230043452</v>
      </c>
      <c r="H206" s="4">
        <f t="shared" si="131"/>
        <v>12.47014507620762</v>
      </c>
      <c r="I206" s="4">
        <f t="shared" si="157"/>
        <v>48.802554716950205</v>
      </c>
      <c r="J206" s="4">
        <f t="shared" si="158"/>
        <v>46.30247400881777</v>
      </c>
      <c r="K206" s="4">
        <f t="shared" si="159"/>
        <v>0</v>
      </c>
      <c r="L206" s="4">
        <f t="shared" si="110"/>
        <v>0.0015</v>
      </c>
      <c r="M206" s="4">
        <f t="shared" si="160"/>
        <v>101299.99999999999</v>
      </c>
      <c r="N206" s="4">
        <f t="shared" si="161"/>
        <v>2.156493727530274</v>
      </c>
      <c r="O206" s="57">
        <f t="shared" si="107"/>
        <v>163.65676230643362</v>
      </c>
      <c r="P206" s="4">
        <f t="shared" si="132"/>
        <v>-0.30974051278202236</v>
      </c>
      <c r="Q206" s="5">
        <f t="shared" si="133"/>
        <v>0</v>
      </c>
      <c r="R206" s="4">
        <f t="shared" si="134"/>
        <v>0</v>
      </c>
      <c r="S206" s="5">
        <f t="shared" si="135"/>
        <v>53514.94509574973</v>
      </c>
      <c r="T206" s="5">
        <f t="shared" si="136"/>
        <v>101299.99999999999</v>
      </c>
      <c r="U206" s="5">
        <f t="shared" si="137"/>
        <v>2.156493727530274</v>
      </c>
      <c r="V206" s="5">
        <f t="shared" si="138"/>
        <v>0</v>
      </c>
      <c r="W206" s="5">
        <f t="shared" si="139"/>
        <v>0</v>
      </c>
      <c r="X206" s="5">
        <f t="shared" si="140"/>
        <v>0</v>
      </c>
      <c r="Y206" s="5">
        <f t="shared" si="141"/>
        <v>0</v>
      </c>
      <c r="Z206" s="5">
        <f t="shared" si="142"/>
        <v>0</v>
      </c>
      <c r="AA206" s="4">
        <f t="shared" si="143"/>
        <v>1.6170000000000002</v>
      </c>
      <c r="AB206" s="5">
        <f t="shared" si="144"/>
        <v>0.22473649886755018</v>
      </c>
      <c r="AC206" s="4">
        <f t="shared" si="145"/>
        <v>0</v>
      </c>
      <c r="AD206" s="5">
        <f t="shared" si="146"/>
        <v>-0.21404189491980485</v>
      </c>
      <c r="AE206" s="5">
        <f t="shared" si="147"/>
        <v>-1.5484977289253592</v>
      </c>
      <c r="AF206" s="4">
        <f t="shared" si="150"/>
        <v>0</v>
      </c>
      <c r="AG206" s="4">
        <f t="shared" si="127"/>
        <v>0</v>
      </c>
      <c r="AH206" s="4">
        <f t="shared" si="151"/>
        <v>0</v>
      </c>
      <c r="AI206" s="5">
        <f t="shared" si="152"/>
        <v>0</v>
      </c>
      <c r="AJ206" s="4">
        <f t="shared" si="153"/>
        <v>-0.025944472111491496</v>
      </c>
      <c r="AK206" s="4">
        <f t="shared" si="154"/>
        <v>-0.18769669441519504</v>
      </c>
      <c r="AL206" s="4">
        <f t="shared" si="148"/>
        <v>0.23753448999037965</v>
      </c>
      <c r="AM206" s="4">
        <f t="shared" si="149"/>
        <v>-0.0760208744600869</v>
      </c>
    </row>
    <row r="207" spans="5:39" ht="12.75">
      <c r="E207" s="4">
        <f t="shared" si="130"/>
        <v>3.4800000000000026</v>
      </c>
      <c r="F207" s="4">
        <f t="shared" si="155"/>
        <v>11.85078002740749</v>
      </c>
      <c r="G207" s="4">
        <f t="shared" si="156"/>
        <v>-3.98874041741954</v>
      </c>
      <c r="H207" s="4">
        <f t="shared" si="131"/>
        <v>12.504040841886132</v>
      </c>
      <c r="I207" s="4">
        <f t="shared" si="157"/>
        <v>49.040089206940586</v>
      </c>
      <c r="J207" s="4">
        <f t="shared" si="158"/>
        <v>46.22645313435768</v>
      </c>
      <c r="K207" s="4">
        <f t="shared" si="159"/>
        <v>0</v>
      </c>
      <c r="L207" s="4">
        <f t="shared" si="110"/>
        <v>0.0015</v>
      </c>
      <c r="M207" s="4">
        <f t="shared" si="160"/>
        <v>101299.99999999999</v>
      </c>
      <c r="N207" s="4">
        <f t="shared" si="161"/>
        <v>2.156493727530274</v>
      </c>
      <c r="O207" s="57">
        <f t="shared" si="107"/>
        <v>163.65676230643362</v>
      </c>
      <c r="P207" s="4">
        <f t="shared" si="132"/>
        <v>-0.32467007241186036</v>
      </c>
      <c r="Q207" s="5">
        <f t="shared" si="133"/>
        <v>0</v>
      </c>
      <c r="R207" s="4">
        <f t="shared" si="134"/>
        <v>0</v>
      </c>
      <c r="S207" s="5">
        <f t="shared" si="135"/>
        <v>53514.94509574973</v>
      </c>
      <c r="T207" s="5">
        <f t="shared" si="136"/>
        <v>101299.99999999999</v>
      </c>
      <c r="U207" s="5">
        <f t="shared" si="137"/>
        <v>2.156493727530274</v>
      </c>
      <c r="V207" s="5">
        <f t="shared" si="138"/>
        <v>0</v>
      </c>
      <c r="W207" s="5">
        <f t="shared" si="139"/>
        <v>0</v>
      </c>
      <c r="X207" s="5">
        <f t="shared" si="140"/>
        <v>0</v>
      </c>
      <c r="Y207" s="5">
        <f t="shared" si="141"/>
        <v>0</v>
      </c>
      <c r="Z207" s="5">
        <f t="shared" si="142"/>
        <v>0</v>
      </c>
      <c r="AA207" s="4">
        <f t="shared" si="143"/>
        <v>1.6170000000000002</v>
      </c>
      <c r="AB207" s="5">
        <f t="shared" si="144"/>
        <v>0.22595989580189949</v>
      </c>
      <c r="AC207" s="4">
        <f t="shared" si="145"/>
        <v>0</v>
      </c>
      <c r="AD207" s="5">
        <f t="shared" si="146"/>
        <v>-0.2141548523413415</v>
      </c>
      <c r="AE207" s="5">
        <f t="shared" si="147"/>
        <v>-1.5449196716887093</v>
      </c>
      <c r="AF207" s="4">
        <f t="shared" si="150"/>
        <v>0</v>
      </c>
      <c r="AG207" s="4">
        <f t="shared" si="127"/>
        <v>0</v>
      </c>
      <c r="AH207" s="4">
        <f t="shared" si="151"/>
        <v>0</v>
      </c>
      <c r="AI207" s="5">
        <f t="shared" si="152"/>
        <v>0</v>
      </c>
      <c r="AJ207" s="4">
        <f t="shared" si="153"/>
        <v>-0.025958163920162605</v>
      </c>
      <c r="AK207" s="4">
        <f t="shared" si="154"/>
        <v>-0.18726299050772233</v>
      </c>
      <c r="AL207" s="4">
        <f t="shared" si="148"/>
        <v>0.2370156005481498</v>
      </c>
      <c r="AM207" s="4">
        <f t="shared" si="149"/>
        <v>-0.0797748083483908</v>
      </c>
    </row>
    <row r="208" spans="5:39" ht="12.75">
      <c r="E208" s="4">
        <f t="shared" si="130"/>
        <v>3.5000000000000027</v>
      </c>
      <c r="F208" s="4">
        <f t="shared" si="155"/>
        <v>11.824821863487328</v>
      </c>
      <c r="G208" s="4">
        <f t="shared" si="156"/>
        <v>-4.176003407927262</v>
      </c>
      <c r="H208" s="4">
        <f t="shared" si="131"/>
        <v>12.54055088766949</v>
      </c>
      <c r="I208" s="4">
        <f t="shared" si="157"/>
        <v>49.27710480748873</v>
      </c>
      <c r="J208" s="4">
        <f t="shared" si="158"/>
        <v>46.146678326009294</v>
      </c>
      <c r="K208" s="4">
        <f t="shared" si="159"/>
        <v>0</v>
      </c>
      <c r="L208" s="4">
        <f t="shared" si="110"/>
        <v>0.0015</v>
      </c>
      <c r="M208" s="4">
        <f t="shared" si="160"/>
        <v>101299.99999999999</v>
      </c>
      <c r="N208" s="4">
        <f t="shared" si="161"/>
        <v>2.156493727530274</v>
      </c>
      <c r="O208" s="57">
        <f t="shared" si="107"/>
        <v>163.65676230643362</v>
      </c>
      <c r="P208" s="4">
        <f t="shared" si="132"/>
        <v>-0.3394833749650995</v>
      </c>
      <c r="Q208" s="5">
        <f t="shared" si="133"/>
        <v>0</v>
      </c>
      <c r="R208" s="4">
        <f t="shared" si="134"/>
        <v>0</v>
      </c>
      <c r="S208" s="5">
        <f t="shared" si="135"/>
        <v>53514.94509574973</v>
      </c>
      <c r="T208" s="5">
        <f t="shared" si="136"/>
        <v>101299.99999999999</v>
      </c>
      <c r="U208" s="5">
        <f t="shared" si="137"/>
        <v>2.156493727530274</v>
      </c>
      <c r="V208" s="5">
        <f t="shared" si="138"/>
        <v>0</v>
      </c>
      <c r="W208" s="5">
        <f t="shared" si="139"/>
        <v>0</v>
      </c>
      <c r="X208" s="5">
        <f t="shared" si="140"/>
        <v>0</v>
      </c>
      <c r="Y208" s="5">
        <f t="shared" si="141"/>
        <v>0</v>
      </c>
      <c r="Z208" s="5">
        <f t="shared" si="142"/>
        <v>0</v>
      </c>
      <c r="AA208" s="4">
        <f t="shared" si="143"/>
        <v>1.6170000000000002</v>
      </c>
      <c r="AB208" s="5">
        <f t="shared" si="144"/>
        <v>0.22728136465887475</v>
      </c>
      <c r="AC208" s="4">
        <f t="shared" si="145"/>
        <v>0</v>
      </c>
      <c r="AD208" s="5">
        <f t="shared" si="146"/>
        <v>-0.2143096961253948</v>
      </c>
      <c r="AE208" s="5">
        <f t="shared" si="147"/>
        <v>-1.541315306251255</v>
      </c>
      <c r="AF208" s="4">
        <f t="shared" si="150"/>
        <v>0</v>
      </c>
      <c r="AG208" s="4">
        <f t="shared" si="127"/>
        <v>0</v>
      </c>
      <c r="AH208" s="4">
        <f t="shared" si="151"/>
        <v>0</v>
      </c>
      <c r="AI208" s="5">
        <f t="shared" si="152"/>
        <v>0</v>
      </c>
      <c r="AJ208" s="4">
        <f t="shared" si="153"/>
        <v>-0.02597693286368422</v>
      </c>
      <c r="AK208" s="4">
        <f t="shared" si="154"/>
        <v>-0.18682609772742484</v>
      </c>
      <c r="AL208" s="4">
        <f t="shared" si="148"/>
        <v>0.23649643726974656</v>
      </c>
      <c r="AM208" s="4">
        <f t="shared" si="149"/>
        <v>-0.08352006815854525</v>
      </c>
    </row>
    <row r="209" spans="5:39" ht="12.75">
      <c r="E209" s="4">
        <f t="shared" si="130"/>
        <v>3.5200000000000027</v>
      </c>
      <c r="F209" s="4">
        <f t="shared" si="155"/>
        <v>11.798844930623643</v>
      </c>
      <c r="G209" s="4">
        <f t="shared" si="156"/>
        <v>-4.3628295056546875</v>
      </c>
      <c r="H209" s="4">
        <f t="shared" si="131"/>
        <v>12.579627299420057</v>
      </c>
      <c r="I209" s="4">
        <f t="shared" si="157"/>
        <v>49.51360124475848</v>
      </c>
      <c r="J209" s="4">
        <f t="shared" si="158"/>
        <v>46.06315825785075</v>
      </c>
      <c r="K209" s="4">
        <f t="shared" si="159"/>
        <v>0</v>
      </c>
      <c r="L209" s="4">
        <f t="shared" si="110"/>
        <v>0.0015</v>
      </c>
      <c r="M209" s="4">
        <f t="shared" si="160"/>
        <v>101299.99999999999</v>
      </c>
      <c r="N209" s="4">
        <f t="shared" si="161"/>
        <v>2.156493727530274</v>
      </c>
      <c r="O209" s="57">
        <f t="shared" si="107"/>
        <v>163.65676230643362</v>
      </c>
      <c r="P209" s="4">
        <f t="shared" si="132"/>
        <v>-0.35417540858485647</v>
      </c>
      <c r="Q209" s="5">
        <f t="shared" si="133"/>
        <v>0</v>
      </c>
      <c r="R209" s="4">
        <f t="shared" si="134"/>
        <v>0</v>
      </c>
      <c r="S209" s="5">
        <f t="shared" si="135"/>
        <v>53514.94509574973</v>
      </c>
      <c r="T209" s="5">
        <f t="shared" si="136"/>
        <v>101299.99999999999</v>
      </c>
      <c r="U209" s="5">
        <f t="shared" si="137"/>
        <v>2.156493727530274</v>
      </c>
      <c r="V209" s="5">
        <f t="shared" si="138"/>
        <v>0</v>
      </c>
      <c r="W209" s="5">
        <f t="shared" si="139"/>
        <v>0</v>
      </c>
      <c r="X209" s="5">
        <f t="shared" si="140"/>
        <v>0</v>
      </c>
      <c r="Y209" s="5">
        <f t="shared" si="141"/>
        <v>0</v>
      </c>
      <c r="Z209" s="5">
        <f t="shared" si="142"/>
        <v>0</v>
      </c>
      <c r="AA209" s="4">
        <f t="shared" si="143"/>
        <v>1.6170000000000002</v>
      </c>
      <c r="AB209" s="5">
        <f t="shared" si="144"/>
        <v>0.22869999090837106</v>
      </c>
      <c r="AC209" s="4">
        <f t="shared" si="145"/>
        <v>0</v>
      </c>
      <c r="AD209" s="5">
        <f t="shared" si="146"/>
        <v>-0.21450522055508814</v>
      </c>
      <c r="AE209" s="5">
        <f t="shared" si="147"/>
        <v>-1.5376829388082112</v>
      </c>
      <c r="AF209" s="4">
        <f t="shared" si="150"/>
        <v>0</v>
      </c>
      <c r="AG209" s="4">
        <f t="shared" si="127"/>
        <v>0</v>
      </c>
      <c r="AH209" s="4">
        <f t="shared" si="151"/>
        <v>0</v>
      </c>
      <c r="AI209" s="5">
        <f t="shared" si="152"/>
        <v>0</v>
      </c>
      <c r="AJ209" s="4">
        <f t="shared" si="153"/>
        <v>-0.02600063279455614</v>
      </c>
      <c r="AK209" s="4">
        <f t="shared" si="154"/>
        <v>-0.18638581076463165</v>
      </c>
      <c r="AL209" s="4">
        <f t="shared" si="148"/>
        <v>0.23597689861247287</v>
      </c>
      <c r="AM209" s="4">
        <f t="shared" si="149"/>
        <v>-0.08725659011309375</v>
      </c>
    </row>
    <row r="210" spans="5:39" ht="12.75">
      <c r="E210" s="4">
        <f t="shared" si="130"/>
        <v>3.5400000000000027</v>
      </c>
      <c r="F210" s="4">
        <f t="shared" si="155"/>
        <v>11.772844297829087</v>
      </c>
      <c r="G210" s="4">
        <f t="shared" si="156"/>
        <v>-4.549215316419319</v>
      </c>
      <c r="H210" s="4">
        <f t="shared" si="131"/>
        <v>12.621221131731705</v>
      </c>
      <c r="I210" s="4">
        <f t="shared" si="157"/>
        <v>49.749578143370954</v>
      </c>
      <c r="J210" s="4">
        <f t="shared" si="158"/>
        <v>45.97590166773766</v>
      </c>
      <c r="K210" s="4">
        <f t="shared" si="159"/>
        <v>0</v>
      </c>
      <c r="L210" s="4">
        <f t="shared" si="110"/>
        <v>0.0015</v>
      </c>
      <c r="M210" s="4">
        <f t="shared" si="160"/>
        <v>101299.99999999999</v>
      </c>
      <c r="N210" s="4">
        <f t="shared" si="161"/>
        <v>2.156493727530274</v>
      </c>
      <c r="O210" s="57">
        <f t="shared" si="107"/>
        <v>163.65676230643362</v>
      </c>
      <c r="P210" s="4">
        <f t="shared" si="132"/>
        <v>-0.368741457764217</v>
      </c>
      <c r="Q210" s="5">
        <f t="shared" si="133"/>
        <v>0</v>
      </c>
      <c r="R210" s="4">
        <f t="shared" si="134"/>
        <v>0</v>
      </c>
      <c r="S210" s="5">
        <f t="shared" si="135"/>
        <v>53514.94509574973</v>
      </c>
      <c r="T210" s="5">
        <f t="shared" si="136"/>
        <v>101299.99999999999</v>
      </c>
      <c r="U210" s="5">
        <f t="shared" si="137"/>
        <v>2.156493727530274</v>
      </c>
      <c r="V210" s="5">
        <f t="shared" si="138"/>
        <v>0</v>
      </c>
      <c r="W210" s="5">
        <f t="shared" si="139"/>
        <v>0</v>
      </c>
      <c r="X210" s="5">
        <f t="shared" si="140"/>
        <v>0</v>
      </c>
      <c r="Y210" s="5">
        <f t="shared" si="141"/>
        <v>0</v>
      </c>
      <c r="Z210" s="5">
        <f t="shared" si="142"/>
        <v>0</v>
      </c>
      <c r="AA210" s="4">
        <f t="shared" si="143"/>
        <v>1.6170000000000002</v>
      </c>
      <c r="AB210" s="5">
        <f t="shared" si="144"/>
        <v>0.23021485858030782</v>
      </c>
      <c r="AC210" s="4">
        <f t="shared" si="145"/>
        <v>0</v>
      </c>
      <c r="AD210" s="5">
        <f t="shared" si="146"/>
        <v>-0.2147402106994729</v>
      </c>
      <c r="AE210" s="5">
        <f t="shared" si="147"/>
        <v>-1.5340209483068343</v>
      </c>
      <c r="AF210" s="4">
        <f t="shared" si="150"/>
        <v>0</v>
      </c>
      <c r="AG210" s="4">
        <f t="shared" si="127"/>
        <v>0</v>
      </c>
      <c r="AH210" s="4">
        <f t="shared" si="151"/>
        <v>0</v>
      </c>
      <c r="AI210" s="5">
        <f t="shared" si="152"/>
        <v>0</v>
      </c>
      <c r="AJ210" s="4">
        <f t="shared" si="153"/>
        <v>-0.026029116448420958</v>
      </c>
      <c r="AK210" s="4">
        <f t="shared" si="154"/>
        <v>-0.18594193312810112</v>
      </c>
      <c r="AL210" s="4">
        <f t="shared" si="148"/>
        <v>0.23545688595658174</v>
      </c>
      <c r="AM210" s="4">
        <f t="shared" si="149"/>
        <v>-0.09098430632838639</v>
      </c>
    </row>
    <row r="211" spans="5:39" ht="12.75">
      <c r="E211" s="4">
        <f t="shared" si="130"/>
        <v>3.5600000000000027</v>
      </c>
      <c r="F211" s="4">
        <f t="shared" si="155"/>
        <v>11.746815181380667</v>
      </c>
      <c r="G211" s="4">
        <f t="shared" si="156"/>
        <v>-4.73515724954742</v>
      </c>
      <c r="H211" s="4">
        <f t="shared" si="131"/>
        <v>12.665282511000566</v>
      </c>
      <c r="I211" s="4">
        <f t="shared" si="157"/>
        <v>49.985035029327534</v>
      </c>
      <c r="J211" s="4">
        <f t="shared" si="158"/>
        <v>45.88491736140927</v>
      </c>
      <c r="K211" s="4">
        <f t="shared" si="159"/>
        <v>0</v>
      </c>
      <c r="L211" s="4">
        <f t="shared" si="110"/>
        <v>0.0015</v>
      </c>
      <c r="M211" s="4">
        <f t="shared" si="160"/>
        <v>101299.99999999999</v>
      </c>
      <c r="N211" s="4">
        <f t="shared" si="161"/>
        <v>2.156493727530274</v>
      </c>
      <c r="O211" s="57">
        <f t="shared" si="107"/>
        <v>163.65676230643362</v>
      </c>
      <c r="P211" s="4">
        <f t="shared" si="132"/>
        <v>-0.3831771062369532</v>
      </c>
      <c r="Q211" s="5">
        <f t="shared" si="133"/>
        <v>0</v>
      </c>
      <c r="R211" s="4">
        <f t="shared" si="134"/>
        <v>0</v>
      </c>
      <c r="S211" s="5">
        <f t="shared" si="135"/>
        <v>53514.94509574973</v>
      </c>
      <c r="T211" s="5">
        <f t="shared" si="136"/>
        <v>101299.99999999999</v>
      </c>
      <c r="U211" s="5">
        <f t="shared" si="137"/>
        <v>2.156493727530274</v>
      </c>
      <c r="V211" s="5">
        <f t="shared" si="138"/>
        <v>0</v>
      </c>
      <c r="W211" s="5">
        <f t="shared" si="139"/>
        <v>0</v>
      </c>
      <c r="X211" s="5">
        <f t="shared" si="140"/>
        <v>0</v>
      </c>
      <c r="Y211" s="5">
        <f t="shared" si="141"/>
        <v>0</v>
      </c>
      <c r="Z211" s="5">
        <f t="shared" si="142"/>
        <v>0</v>
      </c>
      <c r="AA211" s="4">
        <f t="shared" si="143"/>
        <v>1.6170000000000002</v>
      </c>
      <c r="AB211" s="5">
        <f t="shared" si="144"/>
        <v>0.23182504986008945</v>
      </c>
      <c r="AC211" s="4">
        <f t="shared" si="145"/>
        <v>0</v>
      </c>
      <c r="AD211" s="5">
        <f t="shared" si="146"/>
        <v>-0.21501344425247199</v>
      </c>
      <c r="AE211" s="5">
        <f t="shared" si="147"/>
        <v>-1.5303277868442138</v>
      </c>
      <c r="AF211" s="4">
        <f t="shared" si="150"/>
        <v>0</v>
      </c>
      <c r="AG211" s="4">
        <f t="shared" si="127"/>
        <v>0</v>
      </c>
      <c r="AH211" s="4">
        <f t="shared" si="151"/>
        <v>0</v>
      </c>
      <c r="AI211" s="5">
        <f t="shared" si="152"/>
        <v>0</v>
      </c>
      <c r="AJ211" s="4">
        <f t="shared" si="153"/>
        <v>-0.0260622356669663</v>
      </c>
      <c r="AK211" s="4">
        <f t="shared" si="154"/>
        <v>-0.18549427719323802</v>
      </c>
      <c r="AL211" s="4">
        <f t="shared" si="148"/>
        <v>0.23493630362761334</v>
      </c>
      <c r="AM211" s="4">
        <f t="shared" si="149"/>
        <v>-0.09470314499094841</v>
      </c>
    </row>
    <row r="212" spans="5:39" ht="12.75">
      <c r="E212" s="4">
        <f t="shared" si="130"/>
        <v>3.5800000000000027</v>
      </c>
      <c r="F212" s="4">
        <f t="shared" si="155"/>
        <v>11.7207529457137</v>
      </c>
      <c r="G212" s="4">
        <f t="shared" si="156"/>
        <v>-4.9206515267406585</v>
      </c>
      <c r="H212" s="4">
        <f t="shared" si="131"/>
        <v>12.711760738075254</v>
      </c>
      <c r="I212" s="4">
        <f t="shared" si="157"/>
        <v>50.21997133295515</v>
      </c>
      <c r="J212" s="4">
        <f t="shared" si="158"/>
        <v>45.79021421641832</v>
      </c>
      <c r="K212" s="4">
        <f t="shared" si="159"/>
        <v>0</v>
      </c>
      <c r="L212" s="4">
        <f t="shared" si="110"/>
        <v>0.0015</v>
      </c>
      <c r="M212" s="4">
        <f t="shared" si="160"/>
        <v>101299.99999999999</v>
      </c>
      <c r="N212" s="4">
        <f t="shared" si="161"/>
        <v>2.156493727530274</v>
      </c>
      <c r="O212" s="57">
        <f t="shared" si="107"/>
        <v>163.65676230643362</v>
      </c>
      <c r="P212" s="4">
        <f t="shared" si="132"/>
        <v>-0.39747823838069707</v>
      </c>
      <c r="Q212" s="5">
        <f t="shared" si="133"/>
        <v>0</v>
      </c>
      <c r="R212" s="4">
        <f t="shared" si="134"/>
        <v>0</v>
      </c>
      <c r="S212" s="5">
        <f t="shared" si="135"/>
        <v>53514.94509574973</v>
      </c>
      <c r="T212" s="5">
        <f t="shared" si="136"/>
        <v>101299.99999999999</v>
      </c>
      <c r="U212" s="5">
        <f t="shared" si="137"/>
        <v>2.156493727530274</v>
      </c>
      <c r="V212" s="5">
        <f t="shared" si="138"/>
        <v>0</v>
      </c>
      <c r="W212" s="5">
        <f t="shared" si="139"/>
        <v>0</v>
      </c>
      <c r="X212" s="5">
        <f t="shared" si="140"/>
        <v>0</v>
      </c>
      <c r="Y212" s="5">
        <f t="shared" si="141"/>
        <v>0</v>
      </c>
      <c r="Z212" s="5">
        <f t="shared" si="142"/>
        <v>0</v>
      </c>
      <c r="AA212" s="4">
        <f t="shared" si="143"/>
        <v>1.6170000000000002</v>
      </c>
      <c r="AB212" s="5">
        <f t="shared" si="144"/>
        <v>0.23352964470987</v>
      </c>
      <c r="AC212" s="4">
        <f t="shared" si="145"/>
        <v>0</v>
      </c>
      <c r="AD212" s="5">
        <f t="shared" si="146"/>
        <v>-0.21532369335320936</v>
      </c>
      <c r="AE212" s="5">
        <f t="shared" si="147"/>
        <v>-1.5266019798941861</v>
      </c>
      <c r="AF212" s="4">
        <f t="shared" si="150"/>
        <v>0</v>
      </c>
      <c r="AG212" s="4">
        <f t="shared" si="127"/>
        <v>0</v>
      </c>
      <c r="AH212" s="4">
        <f t="shared" si="151"/>
        <v>0</v>
      </c>
      <c r="AI212" s="5">
        <f t="shared" si="152"/>
        <v>0</v>
      </c>
      <c r="AJ212" s="4">
        <f t="shared" si="153"/>
        <v>-0.026099841618570832</v>
      </c>
      <c r="AK212" s="4">
        <f t="shared" si="154"/>
        <v>-0.1850426642295983</v>
      </c>
      <c r="AL212" s="4">
        <f t="shared" si="148"/>
        <v>0.234415058914274</v>
      </c>
      <c r="AM212" s="4">
        <f t="shared" si="149"/>
        <v>-0.09841303053481318</v>
      </c>
    </row>
    <row r="213" spans="5:39" ht="12.75">
      <c r="E213" s="4">
        <f t="shared" si="130"/>
        <v>3.6000000000000028</v>
      </c>
      <c r="F213" s="4">
        <f t="shared" si="155"/>
        <v>11.69465310409513</v>
      </c>
      <c r="G213" s="4">
        <f t="shared" si="156"/>
        <v>-5.105694190970257</v>
      </c>
      <c r="H213" s="4">
        <f t="shared" si="131"/>
        <v>12.760604389950709</v>
      </c>
      <c r="I213" s="4">
        <f t="shared" si="157"/>
        <v>50.45438639186942</v>
      </c>
      <c r="J213" s="4">
        <f t="shared" si="158"/>
        <v>45.691801185883506</v>
      </c>
      <c r="K213" s="4">
        <f t="shared" si="159"/>
        <v>0</v>
      </c>
      <c r="L213" s="4">
        <f t="shared" si="110"/>
        <v>0.0015</v>
      </c>
      <c r="M213" s="4">
        <f t="shared" si="160"/>
        <v>101299.99999999999</v>
      </c>
      <c r="N213" s="4">
        <f t="shared" si="161"/>
        <v>2.156493727530274</v>
      </c>
      <c r="O213" s="57">
        <f t="shared" si="107"/>
        <v>163.65676230643362</v>
      </c>
      <c r="P213" s="4">
        <f t="shared" si="132"/>
        <v>-0.4116410392013786</v>
      </c>
      <c r="Q213" s="5">
        <f t="shared" si="133"/>
        <v>0</v>
      </c>
      <c r="R213" s="4">
        <f t="shared" si="134"/>
        <v>0</v>
      </c>
      <c r="S213" s="5">
        <f t="shared" si="135"/>
        <v>53514.94509574973</v>
      </c>
      <c r="T213" s="5">
        <f t="shared" si="136"/>
        <v>101299.99999999999</v>
      </c>
      <c r="U213" s="5">
        <f t="shared" si="137"/>
        <v>2.156493727530274</v>
      </c>
      <c r="V213" s="5">
        <f t="shared" si="138"/>
        <v>0</v>
      </c>
      <c r="W213" s="5">
        <f t="shared" si="139"/>
        <v>0</v>
      </c>
      <c r="X213" s="5">
        <f t="shared" si="140"/>
        <v>0</v>
      </c>
      <c r="Y213" s="5">
        <f t="shared" si="141"/>
        <v>0</v>
      </c>
      <c r="Z213" s="5">
        <f t="shared" si="142"/>
        <v>0</v>
      </c>
      <c r="AA213" s="4">
        <f t="shared" si="143"/>
        <v>1.6170000000000002</v>
      </c>
      <c r="AB213" s="5">
        <f t="shared" si="144"/>
        <v>0.23532772051545053</v>
      </c>
      <c r="AC213" s="4">
        <f t="shared" si="145"/>
        <v>0</v>
      </c>
      <c r="AD213" s="5">
        <f t="shared" si="146"/>
        <v>-0.21566972637855403</v>
      </c>
      <c r="AE213" s="5">
        <f t="shared" si="147"/>
        <v>-1.522842126368542</v>
      </c>
      <c r="AF213" s="4">
        <f t="shared" si="150"/>
        <v>0</v>
      </c>
      <c r="AG213" s="4">
        <f t="shared" si="127"/>
        <v>0</v>
      </c>
      <c r="AH213" s="4">
        <f t="shared" si="151"/>
        <v>0</v>
      </c>
      <c r="AI213" s="5">
        <f t="shared" si="152"/>
        <v>0</v>
      </c>
      <c r="AJ213" s="4">
        <f t="shared" si="153"/>
        <v>-0.026141785015582304</v>
      </c>
      <c r="AK213" s="4">
        <f t="shared" si="154"/>
        <v>-0.18458692440830812</v>
      </c>
      <c r="AL213" s="4">
        <f t="shared" si="148"/>
        <v>0.2338930620819026</v>
      </c>
      <c r="AM213" s="4">
        <f t="shared" si="149"/>
        <v>-0.10211388381940514</v>
      </c>
    </row>
    <row r="214" spans="5:39" ht="12.75">
      <c r="E214" s="4">
        <f t="shared" si="130"/>
        <v>3.6200000000000028</v>
      </c>
      <c r="F214" s="4">
        <f t="shared" si="155"/>
        <v>11.668511319079547</v>
      </c>
      <c r="G214" s="4">
        <f t="shared" si="156"/>
        <v>-5.290281115378566</v>
      </c>
      <c r="H214" s="4">
        <f t="shared" si="131"/>
        <v>12.811761420008514</v>
      </c>
      <c r="I214" s="4">
        <f t="shared" si="157"/>
        <v>50.688279453951324</v>
      </c>
      <c r="J214" s="4">
        <f t="shared" si="158"/>
        <v>45.5896873020641</v>
      </c>
      <c r="K214" s="4">
        <f t="shared" si="159"/>
        <v>0</v>
      </c>
      <c r="L214" s="4">
        <f t="shared" si="110"/>
        <v>0.0015</v>
      </c>
      <c r="M214" s="4">
        <f t="shared" si="160"/>
        <v>101299.99999999999</v>
      </c>
      <c r="N214" s="4">
        <f t="shared" si="161"/>
        <v>2.156493727530274</v>
      </c>
      <c r="O214" s="57">
        <f t="shared" si="107"/>
        <v>163.65676230643362</v>
      </c>
      <c r="P214" s="4">
        <f t="shared" si="132"/>
        <v>-0.42566199297674107</v>
      </c>
      <c r="Q214" s="5">
        <f t="shared" si="133"/>
        <v>0</v>
      </c>
      <c r="R214" s="4">
        <f t="shared" si="134"/>
        <v>0</v>
      </c>
      <c r="S214" s="5">
        <f t="shared" si="135"/>
        <v>53514.94509574973</v>
      </c>
      <c r="T214" s="5">
        <f t="shared" si="136"/>
        <v>101299.99999999999</v>
      </c>
      <c r="U214" s="5">
        <f t="shared" si="137"/>
        <v>2.156493727530274</v>
      </c>
      <c r="V214" s="5">
        <f t="shared" si="138"/>
        <v>0</v>
      </c>
      <c r="W214" s="5">
        <f t="shared" si="139"/>
        <v>0</v>
      </c>
      <c r="X214" s="5">
        <f t="shared" si="140"/>
        <v>0</v>
      </c>
      <c r="Y214" s="5">
        <f t="shared" si="141"/>
        <v>0</v>
      </c>
      <c r="Z214" s="5">
        <f t="shared" si="142"/>
        <v>0</v>
      </c>
      <c r="AA214" s="4">
        <f t="shared" si="143"/>
        <v>1.6170000000000002</v>
      </c>
      <c r="AB214" s="5">
        <f t="shared" si="144"/>
        <v>0.23721835175859263</v>
      </c>
      <c r="AC214" s="4">
        <f t="shared" si="145"/>
        <v>0</v>
      </c>
      <c r="AD214" s="5">
        <f t="shared" si="146"/>
        <v>-0.21605030969946767</v>
      </c>
      <c r="AE214" s="5">
        <f t="shared" si="147"/>
        <v>-1.5190468985185899</v>
      </c>
      <c r="AF214" s="4">
        <f t="shared" si="150"/>
        <v>0</v>
      </c>
      <c r="AG214" s="4">
        <f t="shared" si="127"/>
        <v>0</v>
      </c>
      <c r="AH214" s="4">
        <f t="shared" si="151"/>
        <v>0</v>
      </c>
      <c r="AI214" s="5">
        <f t="shared" si="152"/>
        <v>0</v>
      </c>
      <c r="AJ214" s="4">
        <f t="shared" si="153"/>
        <v>-0.0261879163272082</v>
      </c>
      <c r="AK214" s="4">
        <f t="shared" si="154"/>
        <v>-0.18412689679013208</v>
      </c>
      <c r="AL214" s="4">
        <f t="shared" si="148"/>
        <v>0.23337022638159094</v>
      </c>
      <c r="AM214" s="4">
        <f t="shared" si="149"/>
        <v>-0.10580562230757132</v>
      </c>
    </row>
    <row r="215" spans="5:39" ht="12.75">
      <c r="E215" s="4">
        <f aca="true" t="shared" si="162" ref="E215:E278">E214+$E$18</f>
        <v>3.640000000000003</v>
      </c>
      <c r="F215" s="4">
        <f t="shared" si="155"/>
        <v>11.64232340275234</v>
      </c>
      <c r="G215" s="4">
        <f t="shared" si="156"/>
        <v>-5.4744080121686975</v>
      </c>
      <c r="H215" s="4">
        <f aca="true" t="shared" si="163" ref="H215:H230">SQRT(F215^2+G215^2)</f>
        <v>12.865179256348185</v>
      </c>
      <c r="I215" s="4">
        <f t="shared" si="157"/>
        <v>50.92164968033291</v>
      </c>
      <c r="J215" s="4">
        <f t="shared" si="158"/>
        <v>45.48388167975653</v>
      </c>
      <c r="K215" s="4">
        <f t="shared" si="159"/>
        <v>0</v>
      </c>
      <c r="L215" s="4">
        <f t="shared" si="110"/>
        <v>0.0015</v>
      </c>
      <c r="M215" s="4">
        <f t="shared" si="160"/>
        <v>101299.99999999999</v>
      </c>
      <c r="N215" s="4">
        <f t="shared" si="161"/>
        <v>2.156493727530274</v>
      </c>
      <c r="O215" s="57">
        <f t="shared" si="107"/>
        <v>163.65676230643362</v>
      </c>
      <c r="P215" s="4">
        <f aca="true" t="shared" si="164" ref="P215:P230">ATAN(G215/F215)</f>
        <v>-0.4395378806441388</v>
      </c>
      <c r="Q215" s="5">
        <f aca="true" t="shared" si="165" ref="Q215:Q230">IF(K215&lt;=0,0,SQRT(2*(M215-$E$6)/$E$7))</f>
        <v>0</v>
      </c>
      <c r="R215" s="4">
        <f aca="true" t="shared" si="166" ref="R215:R230">IF(K215&lt;=0,0,$E$7*$E$13*Q215^2)</f>
        <v>0</v>
      </c>
      <c r="S215" s="5">
        <f aca="true" t="shared" si="167" ref="S215:S230">IF(K215&gt;0,"",M215*$E$12)</f>
        <v>53514.94509574973</v>
      </c>
      <c r="T215" s="5">
        <f aca="true" t="shared" si="168" ref="T215:T230">IF(K215&gt;0,"",IF(S215&gt;$E$6,S215,$E$6))</f>
        <v>101299.99999999999</v>
      </c>
      <c r="U215" s="5">
        <f aca="true" t="shared" si="169" ref="U215:U230">IF(K215&gt;0,"",N215*(T215/M215)^(1/$E$10))</f>
        <v>2.156493727530274</v>
      </c>
      <c r="V215" s="5">
        <f aca="true" t="shared" si="170" ref="V215:V230">IF(K215&gt;0,"",SQRT(2*$E$10/($E$10-1)*M215/N215*(1-(T215/M215)^(($E$10-1)/$E$10))))</f>
        <v>0</v>
      </c>
      <c r="W215" s="5">
        <f aca="true" t="shared" si="171" ref="W215:W230">IF(K215&gt;0,"",U215*$E$13*V215^2)</f>
        <v>0</v>
      </c>
      <c r="X215" s="5">
        <f aca="true" t="shared" si="172" ref="X215:X230">IF(K215&gt;0,"",IF(T215&gt;$E$6,$E$13*(T215-$E$6),0))</f>
        <v>0</v>
      </c>
      <c r="Y215" s="5">
        <f aca="true" t="shared" si="173" ref="Y215:Y230">IF(K215&gt;0,"",W215+X215)</f>
        <v>0</v>
      </c>
      <c r="Z215" s="5">
        <f aca="true" t="shared" si="174" ref="Z215:Z230">IF(K215&gt;0,R215,Y215)</f>
        <v>0</v>
      </c>
      <c r="AA215" s="4">
        <f aca="true" t="shared" si="175" ref="AA215:AA230">($E$14+K215)*9.8</f>
        <v>1.6170000000000002</v>
      </c>
      <c r="AB215" s="5">
        <f aca="true" t="shared" si="176" ref="AB215:AB230">$E$11*$E$8/2*H215^2*$E$16</f>
        <v>0.2392006097144919</v>
      </c>
      <c r="AC215" s="4">
        <f aca="true" t="shared" si="177" ref="AC215:AC230">IF(SQRT(I215^2+J215^2)&gt;$E$17,0,AA215*COS(P215))</f>
        <v>0</v>
      </c>
      <c r="AD215" s="5">
        <f aca="true" t="shared" si="178" ref="AD215:AD230">(Z215-AB215)*COS(P215)-AC215*SIN(P215)</f>
        <v>-0.21646420939354596</v>
      </c>
      <c r="AE215" s="5">
        <f aca="true" t="shared" si="179" ref="AE215:AE230">(Z215-AB215)*SIN(P215)+AC215*COS(P215)-AA215</f>
        <v>-1.5152150416838925</v>
      </c>
      <c r="AF215" s="4">
        <f t="shared" si="150"/>
        <v>0</v>
      </c>
      <c r="AG215" s="4">
        <f t="shared" si="127"/>
        <v>0</v>
      </c>
      <c r="AH215" s="4">
        <f t="shared" si="151"/>
        <v>0</v>
      </c>
      <c r="AI215" s="5">
        <f t="shared" si="152"/>
        <v>0</v>
      </c>
      <c r="AJ215" s="4">
        <f t="shared" si="153"/>
        <v>-0.026238085987096482</v>
      </c>
      <c r="AK215" s="4">
        <f t="shared" si="154"/>
        <v>-0.18366242929501728</v>
      </c>
      <c r="AL215" s="4">
        <f aca="true" t="shared" si="180" ref="AL215:AL230">F215*$E$18</f>
        <v>0.2328464680550468</v>
      </c>
      <c r="AM215" s="4">
        <f aca="true" t="shared" si="181" ref="AM215:AM230">G215*$E$18</f>
        <v>-0.10948816024337395</v>
      </c>
    </row>
    <row r="216" spans="5:39" ht="12.75">
      <c r="E216" s="4">
        <f t="shared" si="162"/>
        <v>3.660000000000003</v>
      </c>
      <c r="F216" s="4">
        <f t="shared" si="155"/>
        <v>11.616085316765243</v>
      </c>
      <c r="G216" s="4">
        <f t="shared" si="156"/>
        <v>-5.658070441463715</v>
      </c>
      <c r="H216" s="4">
        <f t="shared" si="163"/>
        <v>12.920804897796982</v>
      </c>
      <c r="I216" s="4">
        <f t="shared" si="157"/>
        <v>51.154496148387956</v>
      </c>
      <c r="J216" s="4">
        <f t="shared" si="158"/>
        <v>45.374393519513156</v>
      </c>
      <c r="K216" s="4">
        <f t="shared" si="159"/>
        <v>0</v>
      </c>
      <c r="L216" s="4">
        <f t="shared" si="110"/>
        <v>0.0015</v>
      </c>
      <c r="M216" s="4">
        <f t="shared" si="160"/>
        <v>101299.99999999999</v>
      </c>
      <c r="N216" s="4">
        <f t="shared" si="161"/>
        <v>2.156493727530274</v>
      </c>
      <c r="O216" s="57">
        <f t="shared" si="107"/>
        <v>163.65676230643362</v>
      </c>
      <c r="P216" s="4">
        <f t="shared" si="164"/>
        <v>-0.45326577602362333</v>
      </c>
      <c r="Q216" s="5">
        <f t="shared" si="165"/>
        <v>0</v>
      </c>
      <c r="R216" s="4">
        <f t="shared" si="166"/>
        <v>0</v>
      </c>
      <c r="S216" s="5">
        <f t="shared" si="167"/>
        <v>53514.94509574973</v>
      </c>
      <c r="T216" s="5">
        <f t="shared" si="168"/>
        <v>101299.99999999999</v>
      </c>
      <c r="U216" s="5">
        <f t="shared" si="169"/>
        <v>2.156493727530274</v>
      </c>
      <c r="V216" s="5">
        <f t="shared" si="170"/>
        <v>0</v>
      </c>
      <c r="W216" s="5">
        <f t="shared" si="171"/>
        <v>0</v>
      </c>
      <c r="X216" s="5">
        <f t="shared" si="172"/>
        <v>0</v>
      </c>
      <c r="Y216" s="5">
        <f t="shared" si="173"/>
        <v>0</v>
      </c>
      <c r="Z216" s="5">
        <f t="shared" si="174"/>
        <v>0</v>
      </c>
      <c r="AA216" s="4">
        <f t="shared" si="175"/>
        <v>1.6170000000000002</v>
      </c>
      <c r="AB216" s="5">
        <f t="shared" si="176"/>
        <v>0.24127356217410972</v>
      </c>
      <c r="AC216" s="4">
        <f t="shared" si="177"/>
        <v>0</v>
      </c>
      <c r="AD216" s="5">
        <f t="shared" si="178"/>
        <v>-0.21691019290695884</v>
      </c>
      <c r="AE216" s="5">
        <f t="shared" si="179"/>
        <v>-1.5113453738956506</v>
      </c>
      <c r="AF216" s="4">
        <f t="shared" si="150"/>
        <v>0</v>
      </c>
      <c r="AG216" s="4">
        <f t="shared" si="127"/>
        <v>0</v>
      </c>
      <c r="AH216" s="4">
        <f t="shared" si="151"/>
        <v>0</v>
      </c>
      <c r="AI216" s="5">
        <f t="shared" si="152"/>
        <v>0</v>
      </c>
      <c r="AJ216" s="4">
        <f t="shared" si="153"/>
        <v>-0.02629214459478289</v>
      </c>
      <c r="AK216" s="4">
        <f t="shared" si="154"/>
        <v>-0.18319337865401825</v>
      </c>
      <c r="AL216" s="4">
        <f t="shared" si="180"/>
        <v>0.23232170633530488</v>
      </c>
      <c r="AM216" s="4">
        <f t="shared" si="181"/>
        <v>-0.1131614088292743</v>
      </c>
    </row>
    <row r="217" spans="5:39" ht="12.75">
      <c r="E217" s="4">
        <f t="shared" si="162"/>
        <v>3.680000000000003</v>
      </c>
      <c r="F217" s="4">
        <f t="shared" si="155"/>
        <v>11.589793172170461</v>
      </c>
      <c r="G217" s="4">
        <f t="shared" si="156"/>
        <v>-5.841263820117733</v>
      </c>
      <c r="H217" s="4">
        <f t="shared" si="163"/>
        <v>12.978585007230391</v>
      </c>
      <c r="I217" s="4">
        <f t="shared" si="157"/>
        <v>51.38681785472326</v>
      </c>
      <c r="J217" s="4">
        <f t="shared" si="158"/>
        <v>45.26123211068388</v>
      </c>
      <c r="K217" s="4">
        <f t="shared" si="159"/>
        <v>0</v>
      </c>
      <c r="L217" s="4">
        <f t="shared" si="110"/>
        <v>0.0015</v>
      </c>
      <c r="M217" s="4">
        <f t="shared" si="160"/>
        <v>101299.99999999999</v>
      </c>
      <c r="N217" s="4">
        <f t="shared" si="161"/>
        <v>2.156493727530274</v>
      </c>
      <c r="O217" s="57">
        <f t="shared" si="107"/>
        <v>163.65676230643362</v>
      </c>
      <c r="P217" s="4">
        <f t="shared" si="164"/>
        <v>-0.4668430409715681</v>
      </c>
      <c r="Q217" s="5">
        <f t="shared" si="165"/>
        <v>0</v>
      </c>
      <c r="R217" s="4">
        <f t="shared" si="166"/>
        <v>0</v>
      </c>
      <c r="S217" s="5">
        <f t="shared" si="167"/>
        <v>53514.94509574973</v>
      </c>
      <c r="T217" s="5">
        <f t="shared" si="168"/>
        <v>101299.99999999999</v>
      </c>
      <c r="U217" s="5">
        <f t="shared" si="169"/>
        <v>2.156493727530274</v>
      </c>
      <c r="V217" s="5">
        <f t="shared" si="170"/>
        <v>0</v>
      </c>
      <c r="W217" s="5">
        <f t="shared" si="171"/>
        <v>0</v>
      </c>
      <c r="X217" s="5">
        <f t="shared" si="172"/>
        <v>0</v>
      </c>
      <c r="Y217" s="5">
        <f t="shared" si="173"/>
        <v>0</v>
      </c>
      <c r="Z217" s="5">
        <f t="shared" si="174"/>
        <v>0</v>
      </c>
      <c r="AA217" s="4">
        <f t="shared" si="175"/>
        <v>1.6170000000000002</v>
      </c>
      <c r="AB217" s="5">
        <f t="shared" si="176"/>
        <v>0.24343627319102878</v>
      </c>
      <c r="AC217" s="4">
        <f t="shared" si="177"/>
        <v>0</v>
      </c>
      <c r="AD217" s="5">
        <f t="shared" si="178"/>
        <v>-0.21738703065983045</v>
      </c>
      <c r="AE217" s="5">
        <f t="shared" si="179"/>
        <v>-1.5074367853427115</v>
      </c>
      <c r="AF217" s="4">
        <f t="shared" si="150"/>
        <v>0</v>
      </c>
      <c r="AG217" s="4">
        <f t="shared" si="127"/>
        <v>0</v>
      </c>
      <c r="AH217" s="4">
        <f t="shared" si="151"/>
        <v>0</v>
      </c>
      <c r="AI217" s="5">
        <f t="shared" si="152"/>
        <v>0</v>
      </c>
      <c r="AJ217" s="4">
        <f t="shared" si="153"/>
        <v>-0.026349943110282478</v>
      </c>
      <c r="AK217" s="4">
        <f t="shared" si="154"/>
        <v>-0.1827196103445711</v>
      </c>
      <c r="AL217" s="4">
        <f t="shared" si="180"/>
        <v>0.23179586344340922</v>
      </c>
      <c r="AM217" s="4">
        <f t="shared" si="181"/>
        <v>-0.11682527640235467</v>
      </c>
    </row>
    <row r="218" spans="5:39" ht="12.75">
      <c r="E218" s="4">
        <f t="shared" si="162"/>
        <v>3.700000000000003</v>
      </c>
      <c r="F218" s="4">
        <f t="shared" si="155"/>
        <v>11.563443229060178</v>
      </c>
      <c r="G218" s="4">
        <f t="shared" si="156"/>
        <v>-6.023983430462304</v>
      </c>
      <c r="H218" s="4">
        <f t="shared" si="163"/>
        <v>13.038466001880055</v>
      </c>
      <c r="I218" s="4">
        <f t="shared" si="157"/>
        <v>51.61861371816667</v>
      </c>
      <c r="J218" s="4">
        <f t="shared" si="158"/>
        <v>45.144406834281526</v>
      </c>
      <c r="K218" s="4">
        <f t="shared" si="159"/>
        <v>0</v>
      </c>
      <c r="L218" s="4">
        <f t="shared" si="110"/>
        <v>0.0015</v>
      </c>
      <c r="M218" s="4">
        <f t="shared" si="160"/>
        <v>101299.99999999999</v>
      </c>
      <c r="N218" s="4">
        <f t="shared" si="161"/>
        <v>2.156493727530274</v>
      </c>
      <c r="O218" s="57">
        <f t="shared" si="107"/>
        <v>163.65676230643362</v>
      </c>
      <c r="P218" s="4">
        <f t="shared" si="164"/>
        <v>-0.4802673195628578</v>
      </c>
      <c r="Q218" s="5">
        <f t="shared" si="165"/>
        <v>0</v>
      </c>
      <c r="R218" s="4">
        <f t="shared" si="166"/>
        <v>0</v>
      </c>
      <c r="S218" s="5">
        <f t="shared" si="167"/>
        <v>53514.94509574973</v>
      </c>
      <c r="T218" s="5">
        <f t="shared" si="168"/>
        <v>101299.99999999999</v>
      </c>
      <c r="U218" s="5">
        <f t="shared" si="169"/>
        <v>2.156493727530274</v>
      </c>
      <c r="V218" s="5">
        <f t="shared" si="170"/>
        <v>0</v>
      </c>
      <c r="W218" s="5">
        <f t="shared" si="171"/>
        <v>0</v>
      </c>
      <c r="X218" s="5">
        <f t="shared" si="172"/>
        <v>0</v>
      </c>
      <c r="Y218" s="5">
        <f t="shared" si="173"/>
        <v>0</v>
      </c>
      <c r="Z218" s="5">
        <f t="shared" si="174"/>
        <v>0</v>
      </c>
      <c r="AA218" s="4">
        <f t="shared" si="175"/>
        <v>1.6170000000000002</v>
      </c>
      <c r="AB218" s="5">
        <f t="shared" si="176"/>
        <v>0.24568780285245478</v>
      </c>
      <c r="AC218" s="4">
        <f t="shared" si="177"/>
        <v>0</v>
      </c>
      <c r="AD218" s="5">
        <f t="shared" si="178"/>
        <v>-0.2178934975899188</v>
      </c>
      <c r="AE218" s="5">
        <f t="shared" si="179"/>
        <v>-1.5034882377086027</v>
      </c>
      <c r="AF218" s="4">
        <f t="shared" si="150"/>
        <v>0</v>
      </c>
      <c r="AG218" s="4">
        <f t="shared" si="127"/>
        <v>0</v>
      </c>
      <c r="AH218" s="4">
        <f t="shared" si="151"/>
        <v>0</v>
      </c>
      <c r="AI218" s="5">
        <f t="shared" si="152"/>
        <v>0</v>
      </c>
      <c r="AJ218" s="4">
        <f t="shared" si="153"/>
        <v>-0.026411333041202276</v>
      </c>
      <c r="AK218" s="4">
        <f t="shared" si="154"/>
        <v>-0.18224099851013367</v>
      </c>
      <c r="AL218" s="4">
        <f t="shared" si="180"/>
        <v>0.23126886458120358</v>
      </c>
      <c r="AM218" s="4">
        <f t="shared" si="181"/>
        <v>-0.1204796686092461</v>
      </c>
    </row>
    <row r="219" spans="5:39" ht="12.75">
      <c r="E219" s="4">
        <f t="shared" si="162"/>
        <v>3.720000000000003</v>
      </c>
      <c r="F219" s="4">
        <f t="shared" si="155"/>
        <v>11.537031896018975</v>
      </c>
      <c r="G219" s="4">
        <f t="shared" si="156"/>
        <v>-6.206224428972438</v>
      </c>
      <c r="H219" s="4">
        <f t="shared" si="163"/>
        <v>13.100394140350643</v>
      </c>
      <c r="I219" s="4">
        <f t="shared" si="157"/>
        <v>51.849882582747874</v>
      </c>
      <c r="J219" s="4">
        <f t="shared" si="158"/>
        <v>45.023927165672276</v>
      </c>
      <c r="K219" s="4">
        <f t="shared" si="159"/>
        <v>0</v>
      </c>
      <c r="L219" s="4">
        <f t="shared" si="110"/>
        <v>0.0015</v>
      </c>
      <c r="M219" s="4">
        <f t="shared" si="160"/>
        <v>101299.99999999999</v>
      </c>
      <c r="N219" s="4">
        <f t="shared" si="161"/>
        <v>2.156493727530274</v>
      </c>
      <c r="O219" s="57">
        <f t="shared" si="107"/>
        <v>163.65676230643362</v>
      </c>
      <c r="P219" s="4">
        <f t="shared" si="164"/>
        <v>-0.4935365314010485</v>
      </c>
      <c r="Q219" s="5">
        <f t="shared" si="165"/>
        <v>0</v>
      </c>
      <c r="R219" s="4">
        <f t="shared" si="166"/>
        <v>0</v>
      </c>
      <c r="S219" s="5">
        <f t="shared" si="167"/>
        <v>53514.94509574973</v>
      </c>
      <c r="T219" s="5">
        <f t="shared" si="168"/>
        <v>101299.99999999999</v>
      </c>
      <c r="U219" s="5">
        <f t="shared" si="169"/>
        <v>2.156493727530274</v>
      </c>
      <c r="V219" s="5">
        <f t="shared" si="170"/>
        <v>0</v>
      </c>
      <c r="W219" s="5">
        <f t="shared" si="171"/>
        <v>0</v>
      </c>
      <c r="X219" s="5">
        <f t="shared" si="172"/>
        <v>0</v>
      </c>
      <c r="Y219" s="5">
        <f t="shared" si="173"/>
        <v>0</v>
      </c>
      <c r="Z219" s="5">
        <f t="shared" si="174"/>
        <v>0</v>
      </c>
      <c r="AA219" s="4">
        <f t="shared" si="175"/>
        <v>1.6170000000000002</v>
      </c>
      <c r="AB219" s="5">
        <f t="shared" si="176"/>
        <v>0.24802720707395753</v>
      </c>
      <c r="AC219" s="4">
        <f t="shared" si="177"/>
        <v>0</v>
      </c>
      <c r="AD219" s="5">
        <f t="shared" si="178"/>
        <v>-0.21842837463027362</v>
      </c>
      <c r="AE219" s="5">
        <f t="shared" si="179"/>
        <v>-1.4994987633882748</v>
      </c>
      <c r="AF219" s="4">
        <f t="shared" si="150"/>
        <v>0</v>
      </c>
      <c r="AG219" s="4">
        <f t="shared" si="127"/>
        <v>0</v>
      </c>
      <c r="AH219" s="4">
        <f t="shared" si="151"/>
        <v>0</v>
      </c>
      <c r="AI219" s="5">
        <f t="shared" si="152"/>
        <v>0</v>
      </c>
      <c r="AJ219" s="4">
        <f t="shared" si="153"/>
        <v>-0.026476166621851344</v>
      </c>
      <c r="AK219" s="4">
        <f t="shared" si="154"/>
        <v>-0.18175742586524543</v>
      </c>
      <c r="AL219" s="4">
        <f t="shared" si="180"/>
        <v>0.23074063792037952</v>
      </c>
      <c r="AM219" s="4">
        <f t="shared" si="181"/>
        <v>-0.12412448857944876</v>
      </c>
    </row>
    <row r="220" spans="5:39" ht="12.75">
      <c r="E220" s="4">
        <f t="shared" si="162"/>
        <v>3.740000000000003</v>
      </c>
      <c r="F220" s="4">
        <f t="shared" si="155"/>
        <v>11.510555729397124</v>
      </c>
      <c r="G220" s="4">
        <f t="shared" si="156"/>
        <v>-6.387981854837683</v>
      </c>
      <c r="H220" s="4">
        <f t="shared" si="163"/>
        <v>13.164315606110803</v>
      </c>
      <c r="I220" s="4">
        <f t="shared" si="157"/>
        <v>52.08062322066825</v>
      </c>
      <c r="J220" s="4">
        <f t="shared" si="158"/>
        <v>44.89980267709283</v>
      </c>
      <c r="K220" s="4">
        <f t="shared" si="159"/>
        <v>0</v>
      </c>
      <c r="L220" s="4">
        <f t="shared" si="110"/>
        <v>0.0015</v>
      </c>
      <c r="M220" s="4">
        <f t="shared" si="160"/>
        <v>101299.99999999999</v>
      </c>
      <c r="N220" s="4">
        <f t="shared" si="161"/>
        <v>2.156493727530274</v>
      </c>
      <c r="O220" s="57">
        <f t="shared" si="107"/>
        <v>163.65676230643362</v>
      </c>
      <c r="P220" s="4">
        <f t="shared" si="164"/>
        <v>-0.5066488641560146</v>
      </c>
      <c r="Q220" s="5">
        <f t="shared" si="165"/>
        <v>0</v>
      </c>
      <c r="R220" s="4">
        <f t="shared" si="166"/>
        <v>0</v>
      </c>
      <c r="S220" s="5">
        <f t="shared" si="167"/>
        <v>53514.94509574973</v>
      </c>
      <c r="T220" s="5">
        <f t="shared" si="168"/>
        <v>101299.99999999999</v>
      </c>
      <c r="U220" s="5">
        <f t="shared" si="169"/>
        <v>2.156493727530274</v>
      </c>
      <c r="V220" s="5">
        <f t="shared" si="170"/>
        <v>0</v>
      </c>
      <c r="W220" s="5">
        <f t="shared" si="171"/>
        <v>0</v>
      </c>
      <c r="X220" s="5">
        <f t="shared" si="172"/>
        <v>0</v>
      </c>
      <c r="Y220" s="5">
        <f t="shared" si="173"/>
        <v>0</v>
      </c>
      <c r="Z220" s="5">
        <f t="shared" si="174"/>
        <v>0</v>
      </c>
      <c r="AA220" s="4">
        <f t="shared" si="175"/>
        <v>1.6170000000000002</v>
      </c>
      <c r="AB220" s="5">
        <f t="shared" si="176"/>
        <v>0.2504535374175071</v>
      </c>
      <c r="AC220" s="4">
        <f t="shared" si="177"/>
        <v>0</v>
      </c>
      <c r="AD220" s="5">
        <f t="shared" si="178"/>
        <v>-0.21899045011733506</v>
      </c>
      <c r="AE220" s="5">
        <f t="shared" si="179"/>
        <v>-1.4954674645934285</v>
      </c>
      <c r="AF220" s="4">
        <f t="shared" si="150"/>
        <v>0</v>
      </c>
      <c r="AG220" s="4">
        <f t="shared" si="127"/>
        <v>0</v>
      </c>
      <c r="AH220" s="4">
        <f t="shared" si="151"/>
        <v>0</v>
      </c>
      <c r="AI220" s="5">
        <f t="shared" si="152"/>
        <v>0</v>
      </c>
      <c r="AJ220" s="4">
        <f t="shared" si="153"/>
        <v>-0.026544296983919403</v>
      </c>
      <c r="AK220" s="4">
        <f t="shared" si="154"/>
        <v>-0.18126878358708223</v>
      </c>
      <c r="AL220" s="4">
        <f t="shared" si="180"/>
        <v>0.2302111145879425</v>
      </c>
      <c r="AM220" s="4">
        <f t="shared" si="181"/>
        <v>-0.12775963709675367</v>
      </c>
    </row>
    <row r="221" spans="5:39" ht="12.75">
      <c r="E221" s="4">
        <f t="shared" si="162"/>
        <v>3.760000000000003</v>
      </c>
      <c r="F221" s="4">
        <f t="shared" si="155"/>
        <v>11.484011432413205</v>
      </c>
      <c r="G221" s="4">
        <f t="shared" si="156"/>
        <v>-6.569250638424766</v>
      </c>
      <c r="H221" s="4">
        <f t="shared" si="163"/>
        <v>13.230176587266</v>
      </c>
      <c r="I221" s="4">
        <f t="shared" si="157"/>
        <v>52.310834335256196</v>
      </c>
      <c r="J221" s="4">
        <f t="shared" si="158"/>
        <v>44.77204303999608</v>
      </c>
      <c r="K221" s="4">
        <f t="shared" si="159"/>
        <v>0</v>
      </c>
      <c r="L221" s="4">
        <f t="shared" si="110"/>
        <v>0.0015</v>
      </c>
      <c r="M221" s="4">
        <f t="shared" si="160"/>
        <v>101299.99999999999</v>
      </c>
      <c r="N221" s="4">
        <f t="shared" si="161"/>
        <v>2.156493727530274</v>
      </c>
      <c r="O221" s="57">
        <f t="shared" si="107"/>
        <v>163.65676230643362</v>
      </c>
      <c r="P221" s="4">
        <f t="shared" si="164"/>
        <v>-0.5196027654275502</v>
      </c>
      <c r="Q221" s="5">
        <f t="shared" si="165"/>
        <v>0</v>
      </c>
      <c r="R221" s="4">
        <f t="shared" si="166"/>
        <v>0</v>
      </c>
      <c r="S221" s="5">
        <f t="shared" si="167"/>
        <v>53514.94509574973</v>
      </c>
      <c r="T221" s="5">
        <f t="shared" si="168"/>
        <v>101299.99999999999</v>
      </c>
      <c r="U221" s="5">
        <f t="shared" si="169"/>
        <v>2.156493727530274</v>
      </c>
      <c r="V221" s="5">
        <f t="shared" si="170"/>
        <v>0</v>
      </c>
      <c r="W221" s="5">
        <f t="shared" si="171"/>
        <v>0</v>
      </c>
      <c r="X221" s="5">
        <f t="shared" si="172"/>
        <v>0</v>
      </c>
      <c r="Y221" s="5">
        <f t="shared" si="173"/>
        <v>0</v>
      </c>
      <c r="Z221" s="5">
        <f t="shared" si="174"/>
        <v>0</v>
      </c>
      <c r="AA221" s="4">
        <f t="shared" si="175"/>
        <v>1.6170000000000002</v>
      </c>
      <c r="AB221" s="5">
        <f t="shared" si="176"/>
        <v>0.25296584093233626</v>
      </c>
      <c r="AC221" s="4">
        <f t="shared" si="177"/>
        <v>0</v>
      </c>
      <c r="AD221" s="5">
        <f t="shared" si="178"/>
        <v>-0.21957852112670082</v>
      </c>
      <c r="AE221" s="5">
        <f t="shared" si="179"/>
        <v>-1.4913935123553923</v>
      </c>
      <c r="AF221" s="4">
        <f t="shared" si="150"/>
        <v>0</v>
      </c>
      <c r="AG221" s="4">
        <f t="shared" si="127"/>
        <v>0</v>
      </c>
      <c r="AH221" s="4">
        <f t="shared" si="151"/>
        <v>0</v>
      </c>
      <c r="AI221" s="5">
        <f t="shared" si="152"/>
        <v>0</v>
      </c>
      <c r="AJ221" s="4">
        <f t="shared" si="153"/>
        <v>-0.026615578318387977</v>
      </c>
      <c r="AK221" s="4">
        <f t="shared" si="154"/>
        <v>-0.180774971194593</v>
      </c>
      <c r="AL221" s="4">
        <f t="shared" si="180"/>
        <v>0.2296802286482641</v>
      </c>
      <c r="AM221" s="4">
        <f t="shared" si="181"/>
        <v>-0.13138501276849532</v>
      </c>
    </row>
    <row r="222" spans="5:39" ht="12.75">
      <c r="E222" s="4">
        <f t="shared" si="162"/>
        <v>3.780000000000003</v>
      </c>
      <c r="F222" s="4">
        <f t="shared" si="155"/>
        <v>11.457395854094816</v>
      </c>
      <c r="G222" s="4">
        <f t="shared" si="156"/>
        <v>-6.7500256096193585</v>
      </c>
      <c r="H222" s="4">
        <f t="shared" si="163"/>
        <v>13.297923352461702</v>
      </c>
      <c r="I222" s="4">
        <f t="shared" si="157"/>
        <v>52.54051456390446</v>
      </c>
      <c r="J222" s="4">
        <f t="shared" si="158"/>
        <v>44.64065802722758</v>
      </c>
      <c r="K222" s="4">
        <f t="shared" si="159"/>
        <v>0</v>
      </c>
      <c r="L222" s="4">
        <f t="shared" si="110"/>
        <v>0.0015</v>
      </c>
      <c r="M222" s="4">
        <f t="shared" si="160"/>
        <v>101299.99999999999</v>
      </c>
      <c r="N222" s="4">
        <f t="shared" si="161"/>
        <v>2.156493727530274</v>
      </c>
      <c r="O222" s="57">
        <f t="shared" si="107"/>
        <v>163.65676230643362</v>
      </c>
      <c r="P222" s="4">
        <f t="shared" si="164"/>
        <v>-0.5323969340313135</v>
      </c>
      <c r="Q222" s="5">
        <f t="shared" si="165"/>
        <v>0</v>
      </c>
      <c r="R222" s="4">
        <f t="shared" si="166"/>
        <v>0</v>
      </c>
      <c r="S222" s="5">
        <f t="shared" si="167"/>
        <v>53514.94509574973</v>
      </c>
      <c r="T222" s="5">
        <f t="shared" si="168"/>
        <v>101299.99999999999</v>
      </c>
      <c r="U222" s="5">
        <f t="shared" si="169"/>
        <v>2.156493727530274</v>
      </c>
      <c r="V222" s="5">
        <f t="shared" si="170"/>
        <v>0</v>
      </c>
      <c r="W222" s="5">
        <f t="shared" si="171"/>
        <v>0</v>
      </c>
      <c r="X222" s="5">
        <f t="shared" si="172"/>
        <v>0</v>
      </c>
      <c r="Y222" s="5">
        <f t="shared" si="173"/>
        <v>0</v>
      </c>
      <c r="Z222" s="5">
        <f t="shared" si="174"/>
        <v>0</v>
      </c>
      <c r="AA222" s="4">
        <f t="shared" si="175"/>
        <v>1.6170000000000002</v>
      </c>
      <c r="AB222" s="5">
        <f t="shared" si="176"/>
        <v>0.2555631600181282</v>
      </c>
      <c r="AC222" s="4">
        <f t="shared" si="177"/>
        <v>0</v>
      </c>
      <c r="AD222" s="5">
        <f t="shared" si="178"/>
        <v>-0.22019139473450391</v>
      </c>
      <c r="AE222" s="5">
        <f t="shared" si="179"/>
        <v>-1.4872761454345222</v>
      </c>
      <c r="AF222" s="4">
        <f t="shared" si="150"/>
        <v>0</v>
      </c>
      <c r="AG222" s="4">
        <f t="shared" si="127"/>
        <v>0</v>
      </c>
      <c r="AH222" s="4">
        <f t="shared" si="151"/>
        <v>0</v>
      </c>
      <c r="AI222" s="5">
        <f t="shared" si="152"/>
        <v>0</v>
      </c>
      <c r="AJ222" s="4">
        <f t="shared" si="153"/>
        <v>-0.026689866028424714</v>
      </c>
      <c r="AK222" s="4">
        <f t="shared" si="154"/>
        <v>-0.18027589641630573</v>
      </c>
      <c r="AL222" s="4">
        <f t="shared" si="180"/>
        <v>0.22914791708189633</v>
      </c>
      <c r="AM222" s="4">
        <f t="shared" si="181"/>
        <v>-0.13500051219238718</v>
      </c>
    </row>
    <row r="223" spans="5:39" ht="12.75">
      <c r="E223" s="4">
        <f t="shared" si="162"/>
        <v>3.800000000000003</v>
      </c>
      <c r="F223" s="4">
        <f t="shared" si="155"/>
        <v>11.430705988066391</v>
      </c>
      <c r="G223" s="4">
        <f t="shared" si="156"/>
        <v>-6.930301506035664</v>
      </c>
      <c r="H223" s="4">
        <f t="shared" si="163"/>
        <v>13.36750232280425</v>
      </c>
      <c r="I223" s="4">
        <f t="shared" si="157"/>
        <v>52.769662480986355</v>
      </c>
      <c r="J223" s="4">
        <f t="shared" si="158"/>
        <v>44.505657515035196</v>
      </c>
      <c r="K223" s="4">
        <f t="shared" si="159"/>
        <v>0</v>
      </c>
      <c r="L223" s="4">
        <f t="shared" si="110"/>
        <v>0.0015</v>
      </c>
      <c r="M223" s="4">
        <f t="shared" si="160"/>
        <v>101299.99999999999</v>
      </c>
      <c r="N223" s="4">
        <f t="shared" si="161"/>
        <v>2.156493727530274</v>
      </c>
      <c r="O223" s="57">
        <f t="shared" si="107"/>
        <v>163.65676230643362</v>
      </c>
      <c r="P223" s="4">
        <f t="shared" si="164"/>
        <v>-0.5450303108005415</v>
      </c>
      <c r="Q223" s="5">
        <f t="shared" si="165"/>
        <v>0</v>
      </c>
      <c r="R223" s="4">
        <f t="shared" si="166"/>
        <v>0</v>
      </c>
      <c r="S223" s="5">
        <f t="shared" si="167"/>
        <v>53514.94509574973</v>
      </c>
      <c r="T223" s="5">
        <f t="shared" si="168"/>
        <v>101299.99999999999</v>
      </c>
      <c r="U223" s="5">
        <f t="shared" si="169"/>
        <v>2.156493727530274</v>
      </c>
      <c r="V223" s="5">
        <f t="shared" si="170"/>
        <v>0</v>
      </c>
      <c r="W223" s="5">
        <f t="shared" si="171"/>
        <v>0</v>
      </c>
      <c r="X223" s="5">
        <f t="shared" si="172"/>
        <v>0</v>
      </c>
      <c r="Y223" s="5">
        <f t="shared" si="173"/>
        <v>0</v>
      </c>
      <c r="Z223" s="5">
        <f t="shared" si="174"/>
        <v>0</v>
      </c>
      <c r="AA223" s="4">
        <f t="shared" si="175"/>
        <v>1.6170000000000002</v>
      </c>
      <c r="AB223" s="5">
        <f t="shared" si="176"/>
        <v>0.2582445323100076</v>
      </c>
      <c r="AC223" s="4">
        <f t="shared" si="177"/>
        <v>0</v>
      </c>
      <c r="AD223" s="5">
        <f t="shared" si="178"/>
        <v>-0.2208278892030259</v>
      </c>
      <c r="AE223" s="5">
        <f t="shared" si="179"/>
        <v>-1.4831146691450081</v>
      </c>
      <c r="AF223" s="4">
        <f t="shared" si="150"/>
        <v>0</v>
      </c>
      <c r="AG223" s="4">
        <f t="shared" si="127"/>
        <v>0</v>
      </c>
      <c r="AH223" s="4">
        <f t="shared" si="151"/>
        <v>0</v>
      </c>
      <c r="AI223" s="5">
        <f t="shared" si="152"/>
        <v>0</v>
      </c>
      <c r="AJ223" s="4">
        <f t="shared" si="153"/>
        <v>-0.02676701687309405</v>
      </c>
      <c r="AK223" s="4">
        <f t="shared" si="154"/>
        <v>-0.17977147504787977</v>
      </c>
      <c r="AL223" s="4">
        <f t="shared" si="180"/>
        <v>0.22861411976132784</v>
      </c>
      <c r="AM223" s="4">
        <f t="shared" si="181"/>
        <v>-0.1386060301207133</v>
      </c>
    </row>
    <row r="224" spans="5:39" ht="12.75">
      <c r="E224" s="4">
        <f t="shared" si="162"/>
        <v>3.820000000000003</v>
      </c>
      <c r="F224" s="4">
        <f t="shared" si="155"/>
        <v>11.403938971193297</v>
      </c>
      <c r="G224" s="4">
        <f t="shared" si="156"/>
        <v>-7.110072981083544</v>
      </c>
      <c r="H224" s="4">
        <f t="shared" si="163"/>
        <v>13.43886013972299</v>
      </c>
      <c r="I224" s="4">
        <f t="shared" si="157"/>
        <v>52.99827660074768</v>
      </c>
      <c r="J224" s="4">
        <f t="shared" si="158"/>
        <v>44.367051484914484</v>
      </c>
      <c r="K224" s="4">
        <f t="shared" si="159"/>
        <v>0</v>
      </c>
      <c r="L224" s="4">
        <f t="shared" si="110"/>
        <v>0.0015</v>
      </c>
      <c r="M224" s="4">
        <f t="shared" si="160"/>
        <v>101299.99999999999</v>
      </c>
      <c r="N224" s="4">
        <f t="shared" si="161"/>
        <v>2.156493727530274</v>
      </c>
      <c r="O224" s="57">
        <f t="shared" si="107"/>
        <v>163.65676230643362</v>
      </c>
      <c r="P224" s="4">
        <f t="shared" si="164"/>
        <v>-0.5575020689932246</v>
      </c>
      <c r="Q224" s="5">
        <f t="shared" si="165"/>
        <v>0</v>
      </c>
      <c r="R224" s="4">
        <f t="shared" si="166"/>
        <v>0</v>
      </c>
      <c r="S224" s="5">
        <f t="shared" si="167"/>
        <v>53514.94509574973</v>
      </c>
      <c r="T224" s="5">
        <f t="shared" si="168"/>
        <v>101299.99999999999</v>
      </c>
      <c r="U224" s="5">
        <f t="shared" si="169"/>
        <v>2.156493727530274</v>
      </c>
      <c r="V224" s="5">
        <f t="shared" si="170"/>
        <v>0</v>
      </c>
      <c r="W224" s="5">
        <f t="shared" si="171"/>
        <v>0</v>
      </c>
      <c r="X224" s="5">
        <f t="shared" si="172"/>
        <v>0</v>
      </c>
      <c r="Y224" s="5">
        <f t="shared" si="173"/>
        <v>0</v>
      </c>
      <c r="Z224" s="5">
        <f t="shared" si="174"/>
        <v>0</v>
      </c>
      <c r="AA224" s="4">
        <f t="shared" si="175"/>
        <v>1.6170000000000002</v>
      </c>
      <c r="AB224" s="5">
        <f t="shared" si="176"/>
        <v>0.2610089905847866</v>
      </c>
      <c r="AC224" s="4">
        <f t="shared" si="177"/>
        <v>0</v>
      </c>
      <c r="AD224" s="5">
        <f t="shared" si="178"/>
        <v>-0.22148683508979697</v>
      </c>
      <c r="AE224" s="5">
        <f t="shared" si="179"/>
        <v>-1.4789084541038293</v>
      </c>
      <c r="AF224" s="4">
        <f t="shared" si="150"/>
        <v>0</v>
      </c>
      <c r="AG224" s="4">
        <f t="shared" si="127"/>
        <v>0</v>
      </c>
      <c r="AH224" s="4">
        <f t="shared" si="151"/>
        <v>0</v>
      </c>
      <c r="AI224" s="5">
        <f t="shared" si="152"/>
        <v>0</v>
      </c>
      <c r="AJ224" s="4">
        <f t="shared" si="153"/>
        <v>-0.026846889101793572</v>
      </c>
      <c r="AK224" s="4">
        <f t="shared" si="154"/>
        <v>-0.17926163080046414</v>
      </c>
      <c r="AL224" s="4">
        <f t="shared" si="180"/>
        <v>0.22807877942386592</v>
      </c>
      <c r="AM224" s="4">
        <f t="shared" si="181"/>
        <v>-0.14220145962167088</v>
      </c>
    </row>
    <row r="225" spans="5:39" ht="12.75">
      <c r="E225" s="4">
        <f t="shared" si="162"/>
        <v>3.840000000000003</v>
      </c>
      <c r="F225" s="4">
        <f t="shared" si="155"/>
        <v>11.377092082091503</v>
      </c>
      <c r="G225" s="4">
        <f t="shared" si="156"/>
        <v>-7.289334611884008</v>
      </c>
      <c r="H225" s="4">
        <f t="shared" si="163"/>
        <v>13.511943728731234</v>
      </c>
      <c r="I225" s="4">
        <f t="shared" si="157"/>
        <v>53.22635538017155</v>
      </c>
      <c r="J225" s="4">
        <f t="shared" si="158"/>
        <v>44.22485002529281</v>
      </c>
      <c r="K225" s="4">
        <f t="shared" si="159"/>
        <v>0</v>
      </c>
      <c r="L225" s="4">
        <f t="shared" si="110"/>
        <v>0.0015</v>
      </c>
      <c r="M225" s="4">
        <f t="shared" si="160"/>
        <v>101299.99999999999</v>
      </c>
      <c r="N225" s="4">
        <f t="shared" si="161"/>
        <v>2.156493727530274</v>
      </c>
      <c r="O225" s="57">
        <f t="shared" si="107"/>
        <v>163.65676230643362</v>
      </c>
      <c r="P225" s="4">
        <f t="shared" si="164"/>
        <v>-0.5698116043900864</v>
      </c>
      <c r="Q225" s="5">
        <f t="shared" si="165"/>
        <v>0</v>
      </c>
      <c r="R225" s="4">
        <f t="shared" si="166"/>
        <v>0</v>
      </c>
      <c r="S225" s="5">
        <f t="shared" si="167"/>
        <v>53514.94509574973</v>
      </c>
      <c r="T225" s="5">
        <f t="shared" si="168"/>
        <v>101299.99999999999</v>
      </c>
      <c r="U225" s="5">
        <f t="shared" si="169"/>
        <v>2.156493727530274</v>
      </c>
      <c r="V225" s="5">
        <f t="shared" si="170"/>
        <v>0</v>
      </c>
      <c r="W225" s="5">
        <f t="shared" si="171"/>
        <v>0</v>
      </c>
      <c r="X225" s="5">
        <f t="shared" si="172"/>
        <v>0</v>
      </c>
      <c r="Y225" s="5">
        <f t="shared" si="173"/>
        <v>0</v>
      </c>
      <c r="Z225" s="5">
        <f t="shared" si="174"/>
        <v>0</v>
      </c>
      <c r="AA225" s="4">
        <f t="shared" si="175"/>
        <v>1.6170000000000002</v>
      </c>
      <c r="AB225" s="5">
        <f t="shared" si="176"/>
        <v>0.26385556268790145</v>
      </c>
      <c r="AC225" s="4">
        <f t="shared" si="177"/>
        <v>0</v>
      </c>
      <c r="AD225" s="5">
        <f t="shared" si="178"/>
        <v>-0.22216707628001642</v>
      </c>
      <c r="AE225" s="5">
        <f t="shared" si="179"/>
        <v>-1.4746569349123801</v>
      </c>
      <c r="AF225" s="4">
        <f aca="true" t="shared" si="182" ref="AF225:AF230">-$E$7*$E$13*Q225*$E$18</f>
        <v>0</v>
      </c>
      <c r="AG225" s="4">
        <f t="shared" si="127"/>
        <v>0</v>
      </c>
      <c r="AH225" s="4">
        <f>IF(K225&gt;0,N225*(-AG225/L225),-U225*$E$13*V225*$E$18/L225)</f>
        <v>0</v>
      </c>
      <c r="AI225" s="5">
        <f>$E$10*M225*AH225/N225</f>
        <v>0</v>
      </c>
      <c r="AJ225" s="4">
        <f aca="true" t="shared" si="183" ref="AJ225:AJ230">(AD225/($E$14+K225))*$E$18</f>
        <v>-0.02692934257939593</v>
      </c>
      <c r="AK225" s="4">
        <f aca="true" t="shared" si="184" ref="AK225:AK230">(AE225/($E$14+K225))*$E$18</f>
        <v>-0.17874629514089457</v>
      </c>
      <c r="AL225" s="4">
        <f t="shared" si="180"/>
        <v>0.22754184164183006</v>
      </c>
      <c r="AM225" s="4">
        <f t="shared" si="181"/>
        <v>-0.14578669223768015</v>
      </c>
    </row>
    <row r="226" spans="5:39" ht="12.75">
      <c r="E226" s="4">
        <f t="shared" si="162"/>
        <v>3.860000000000003</v>
      </c>
      <c r="F226" s="4">
        <f t="shared" si="155"/>
        <v>11.350162739512108</v>
      </c>
      <c r="G226" s="4">
        <f t="shared" si="156"/>
        <v>-7.468080907024902</v>
      </c>
      <c r="H226" s="4">
        <f t="shared" si="163"/>
        <v>13.586700359074637</v>
      </c>
      <c r="I226" s="4">
        <f t="shared" si="157"/>
        <v>53.45389722181338</v>
      </c>
      <c r="J226" s="4">
        <f t="shared" si="158"/>
        <v>44.07906333305513</v>
      </c>
      <c r="K226" s="4">
        <f t="shared" si="159"/>
        <v>0</v>
      </c>
      <c r="L226" s="4">
        <f t="shared" si="110"/>
        <v>0.0015</v>
      </c>
      <c r="M226" s="4">
        <f t="shared" si="160"/>
        <v>101299.99999999999</v>
      </c>
      <c r="N226" s="4">
        <f t="shared" si="161"/>
        <v>2.156493727530274</v>
      </c>
      <c r="O226" s="57">
        <f>M226/(N226*$E$9)</f>
        <v>163.65676230643362</v>
      </c>
      <c r="P226" s="4">
        <f t="shared" si="164"/>
        <v>-0.5819585251638543</v>
      </c>
      <c r="Q226" s="5">
        <f t="shared" si="165"/>
        <v>0</v>
      </c>
      <c r="R226" s="4">
        <f t="shared" si="166"/>
        <v>0</v>
      </c>
      <c r="S226" s="5">
        <f t="shared" si="167"/>
        <v>53514.94509574973</v>
      </c>
      <c r="T226" s="5">
        <f t="shared" si="168"/>
        <v>101299.99999999999</v>
      </c>
      <c r="U226" s="5">
        <f t="shared" si="169"/>
        <v>2.156493727530274</v>
      </c>
      <c r="V226" s="5">
        <f t="shared" si="170"/>
        <v>0</v>
      </c>
      <c r="W226" s="5">
        <f t="shared" si="171"/>
        <v>0</v>
      </c>
      <c r="X226" s="5">
        <f t="shared" si="172"/>
        <v>0</v>
      </c>
      <c r="Y226" s="5">
        <f t="shared" si="173"/>
        <v>0</v>
      </c>
      <c r="Z226" s="5">
        <f t="shared" si="174"/>
        <v>0</v>
      </c>
      <c r="AA226" s="4">
        <f t="shared" si="175"/>
        <v>1.6170000000000002</v>
      </c>
      <c r="AB226" s="5">
        <f t="shared" si="176"/>
        <v>0.2667832714804542</v>
      </c>
      <c r="AC226" s="4">
        <f t="shared" si="177"/>
        <v>0</v>
      </c>
      <c r="AD226" s="5">
        <f t="shared" si="178"/>
        <v>-0.2228674709426526</v>
      </c>
      <c r="AE226" s="5">
        <f t="shared" si="179"/>
        <v>-1.4703596087790285</v>
      </c>
      <c r="AF226" s="4">
        <f t="shared" si="182"/>
        <v>0</v>
      </c>
      <c r="AG226" s="4">
        <f t="shared" si="127"/>
        <v>0</v>
      </c>
      <c r="AH226" s="4">
        <f>IF(K226&gt;0,N226*(-AG226/L226),-U226*$E$13*V226*$E$18/L226)</f>
        <v>0</v>
      </c>
      <c r="AI226" s="5">
        <f>$E$10*M226*AH226/N226</f>
        <v>0</v>
      </c>
      <c r="AJ226" s="4">
        <f t="shared" si="183"/>
        <v>-0.027014238902139706</v>
      </c>
      <c r="AK226" s="4">
        <f t="shared" si="184"/>
        <v>-0.1782254071247307</v>
      </c>
      <c r="AL226" s="4">
        <f t="shared" si="180"/>
        <v>0.22700325479024216</v>
      </c>
      <c r="AM226" s="4">
        <f t="shared" si="181"/>
        <v>-0.14936161814049803</v>
      </c>
    </row>
    <row r="227" spans="5:39" ht="12.75">
      <c r="E227" s="4">
        <f t="shared" si="162"/>
        <v>3.880000000000003</v>
      </c>
      <c r="F227" s="4">
        <f t="shared" si="155"/>
        <v>11.323148500609967</v>
      </c>
      <c r="G227" s="4">
        <f t="shared" si="156"/>
        <v>-7.646306314149633</v>
      </c>
      <c r="H227" s="4">
        <f t="shared" si="163"/>
        <v>13.663077699283946</v>
      </c>
      <c r="I227" s="4">
        <f t="shared" si="157"/>
        <v>53.68090047660362</v>
      </c>
      <c r="J227" s="4">
        <f t="shared" si="158"/>
        <v>43.929701714914636</v>
      </c>
      <c r="K227" s="4">
        <f t="shared" si="159"/>
        <v>0</v>
      </c>
      <c r="L227" s="4">
        <f t="shared" si="110"/>
        <v>0.0015</v>
      </c>
      <c r="M227" s="4">
        <f t="shared" si="160"/>
        <v>101299.99999999999</v>
      </c>
      <c r="N227" s="4">
        <f t="shared" si="161"/>
        <v>2.156493727530274</v>
      </c>
      <c r="O227" s="57">
        <f>M227/(N227*$E$9)</f>
        <v>163.65676230643362</v>
      </c>
      <c r="P227" s="4">
        <f t="shared" si="164"/>
        <v>-0.5939426415950773</v>
      </c>
      <c r="Q227" s="5">
        <f t="shared" si="165"/>
        <v>0</v>
      </c>
      <c r="R227" s="4">
        <f t="shared" si="166"/>
        <v>0</v>
      </c>
      <c r="S227" s="5">
        <f t="shared" si="167"/>
        <v>53514.94509574973</v>
      </c>
      <c r="T227" s="5">
        <f t="shared" si="168"/>
        <v>101299.99999999999</v>
      </c>
      <c r="U227" s="5">
        <f t="shared" si="169"/>
        <v>2.156493727530274</v>
      </c>
      <c r="V227" s="5">
        <f t="shared" si="170"/>
        <v>0</v>
      </c>
      <c r="W227" s="5">
        <f t="shared" si="171"/>
        <v>0</v>
      </c>
      <c r="X227" s="5">
        <f t="shared" si="172"/>
        <v>0</v>
      </c>
      <c r="Y227" s="5">
        <f t="shared" si="173"/>
        <v>0</v>
      </c>
      <c r="Z227" s="5">
        <f t="shared" si="174"/>
        <v>0</v>
      </c>
      <c r="AA227" s="4">
        <f t="shared" si="175"/>
        <v>1.6170000000000002</v>
      </c>
      <c r="AB227" s="5">
        <f t="shared" si="176"/>
        <v>0.269791134805762</v>
      </c>
      <c r="AC227" s="4">
        <f t="shared" si="177"/>
        <v>0</v>
      </c>
      <c r="AD227" s="5">
        <f t="shared" si="178"/>
        <v>-0.223586892411058</v>
      </c>
      <c r="AE227" s="5">
        <f t="shared" si="179"/>
        <v>-1.4660160340905475</v>
      </c>
      <c r="AF227" s="4">
        <f t="shared" si="182"/>
        <v>0</v>
      </c>
      <c r="AG227" s="4">
        <f t="shared" si="127"/>
        <v>0</v>
      </c>
      <c r="AH227" s="4">
        <f>IF(K227&gt;0,N227*(-AG227/L227),-U227*$E$13*V227*$E$18/L227)</f>
        <v>0</v>
      </c>
      <c r="AI227" s="5">
        <f>$E$10*M227*AH227/N227</f>
        <v>0</v>
      </c>
      <c r="AJ227" s="4">
        <f t="shared" si="183"/>
        <v>-0.027101441504370664</v>
      </c>
      <c r="AK227" s="4">
        <f t="shared" si="184"/>
        <v>-0.17769891322309664</v>
      </c>
      <c r="AL227" s="4">
        <f t="shared" si="180"/>
        <v>0.22646297001219937</v>
      </c>
      <c r="AM227" s="4">
        <f t="shared" si="181"/>
        <v>-0.15292612628299265</v>
      </c>
    </row>
    <row r="228" spans="5:39" ht="12.75">
      <c r="E228" s="4">
        <f t="shared" si="162"/>
        <v>3.900000000000003</v>
      </c>
      <c r="F228" s="4">
        <f t="shared" si="155"/>
        <v>11.296047059105597</v>
      </c>
      <c r="G228" s="4">
        <f t="shared" si="156"/>
        <v>-7.824005227372729</v>
      </c>
      <c r="H228" s="4">
        <f t="shared" si="163"/>
        <v>13.74102386867456</v>
      </c>
      <c r="I228" s="4">
        <f t="shared" si="157"/>
        <v>53.90736344661582</v>
      </c>
      <c r="J228" s="4">
        <f t="shared" si="158"/>
        <v>43.776775588631644</v>
      </c>
      <c r="K228" s="4">
        <f t="shared" si="159"/>
        <v>0</v>
      </c>
      <c r="L228" s="4">
        <f>$E$15-K228/$E$7</f>
        <v>0.0015</v>
      </c>
      <c r="M228" s="4">
        <f t="shared" si="160"/>
        <v>101299.99999999999</v>
      </c>
      <c r="N228" s="4">
        <f t="shared" si="161"/>
        <v>2.156493727530274</v>
      </c>
      <c r="O228" s="57">
        <f>M228/(N228*$E$9)</f>
        <v>163.65676230643362</v>
      </c>
      <c r="P228" s="4">
        <f t="shared" si="164"/>
        <v>-0.6057639557042526</v>
      </c>
      <c r="Q228" s="5">
        <f t="shared" si="165"/>
        <v>0</v>
      </c>
      <c r="R228" s="4">
        <f t="shared" si="166"/>
        <v>0</v>
      </c>
      <c r="S228" s="5">
        <f t="shared" si="167"/>
        <v>53514.94509574973</v>
      </c>
      <c r="T228" s="5">
        <f t="shared" si="168"/>
        <v>101299.99999999999</v>
      </c>
      <c r="U228" s="5">
        <f t="shared" si="169"/>
        <v>2.156493727530274</v>
      </c>
      <c r="V228" s="5">
        <f t="shared" si="170"/>
        <v>0</v>
      </c>
      <c r="W228" s="5">
        <f t="shared" si="171"/>
        <v>0</v>
      </c>
      <c r="X228" s="5">
        <f t="shared" si="172"/>
        <v>0</v>
      </c>
      <c r="Y228" s="5">
        <f t="shared" si="173"/>
        <v>0</v>
      </c>
      <c r="Z228" s="5">
        <f t="shared" si="174"/>
        <v>0</v>
      </c>
      <c r="AA228" s="4">
        <f t="shared" si="175"/>
        <v>1.6170000000000002</v>
      </c>
      <c r="AB228" s="5">
        <f t="shared" si="176"/>
        <v>0.27287816547480087</v>
      </c>
      <c r="AC228" s="4">
        <f t="shared" si="177"/>
        <v>0</v>
      </c>
      <c r="AD228" s="5">
        <f t="shared" si="178"/>
        <v>-0.224324229989354</v>
      </c>
      <c r="AE228" s="5">
        <f t="shared" si="179"/>
        <v>-1.4616258289400192</v>
      </c>
      <c r="AF228" s="4">
        <f t="shared" si="182"/>
        <v>0</v>
      </c>
      <c r="AG228" s="4">
        <f>-AF228/$E$7</f>
        <v>0</v>
      </c>
      <c r="AH228" s="4">
        <f>IF(K228&gt;0,N228*(-AG228/L228),-U228*$E$13*V228*$E$18/L228)</f>
        <v>0</v>
      </c>
      <c r="AI228" s="5">
        <f>$E$10*M228*AH228/N228</f>
        <v>0</v>
      </c>
      <c r="AJ228" s="4">
        <f t="shared" si="183"/>
        <v>-0.027190815756285333</v>
      </c>
      <c r="AK228" s="4">
        <f t="shared" si="184"/>
        <v>-0.17716676714424476</v>
      </c>
      <c r="AL228" s="4">
        <f t="shared" si="180"/>
        <v>0.22592094118211192</v>
      </c>
      <c r="AM228" s="4">
        <f t="shared" si="181"/>
        <v>-0.1564801045474546</v>
      </c>
    </row>
    <row r="229" spans="5:39" ht="12.75">
      <c r="E229" s="4">
        <f t="shared" si="162"/>
        <v>3.920000000000003</v>
      </c>
      <c r="F229" s="4">
        <f t="shared" si="155"/>
        <v>11.268856243349312</v>
      </c>
      <c r="G229" s="4">
        <f t="shared" si="156"/>
        <v>-8.001171994516975</v>
      </c>
      <c r="H229" s="4">
        <f t="shared" si="163"/>
        <v>13.82048748485796</v>
      </c>
      <c r="I229" s="4">
        <f t="shared" si="157"/>
        <v>54.13328438779793</v>
      </c>
      <c r="J229" s="4">
        <f t="shared" si="158"/>
        <v>43.62029548408419</v>
      </c>
      <c r="K229" s="4">
        <f t="shared" si="159"/>
        <v>0</v>
      </c>
      <c r="L229" s="4">
        <f>$E$15-K229/$E$7</f>
        <v>0.0015</v>
      </c>
      <c r="M229" s="4">
        <f t="shared" si="160"/>
        <v>101299.99999999999</v>
      </c>
      <c r="N229" s="4">
        <f t="shared" si="161"/>
        <v>2.156493727530274</v>
      </c>
      <c r="O229" s="57">
        <f>M229/(N229*$E$9)</f>
        <v>163.65676230643362</v>
      </c>
      <c r="P229" s="4">
        <f t="shared" si="164"/>
        <v>-0.6174226508643605</v>
      </c>
      <c r="Q229" s="5">
        <f t="shared" si="165"/>
        <v>0</v>
      </c>
      <c r="R229" s="4">
        <f t="shared" si="166"/>
        <v>0</v>
      </c>
      <c r="S229" s="5">
        <f t="shared" si="167"/>
        <v>53514.94509574973</v>
      </c>
      <c r="T229" s="5">
        <f t="shared" si="168"/>
        <v>101299.99999999999</v>
      </c>
      <c r="U229" s="5">
        <f t="shared" si="169"/>
        <v>2.156493727530274</v>
      </c>
      <c r="V229" s="5">
        <f t="shared" si="170"/>
        <v>0</v>
      </c>
      <c r="W229" s="5">
        <f t="shared" si="171"/>
        <v>0</v>
      </c>
      <c r="X229" s="5">
        <f t="shared" si="172"/>
        <v>0</v>
      </c>
      <c r="Y229" s="5">
        <f t="shared" si="173"/>
        <v>0</v>
      </c>
      <c r="Z229" s="5">
        <f t="shared" si="174"/>
        <v>0</v>
      </c>
      <c r="AA229" s="4">
        <f t="shared" si="175"/>
        <v>1.6170000000000002</v>
      </c>
      <c r="AB229" s="5">
        <f t="shared" si="176"/>
        <v>0.2760433712699211</v>
      </c>
      <c r="AC229" s="4">
        <f t="shared" si="177"/>
        <v>0</v>
      </c>
      <c r="AD229" s="5">
        <f t="shared" si="178"/>
        <v>-0.22507838968620958</v>
      </c>
      <c r="AE229" s="5">
        <f t="shared" si="179"/>
        <v>-1.4571886696184335</v>
      </c>
      <c r="AF229" s="4">
        <f t="shared" si="182"/>
        <v>0</v>
      </c>
      <c r="AG229" s="4">
        <f>-AF229/$E$7</f>
        <v>0</v>
      </c>
      <c r="AH229" s="4">
        <f>IF(K229&gt;0,N229*(-AG229/L229),-U229*$E$13*V229*$E$18/L229)</f>
        <v>0</v>
      </c>
      <c r="AI229" s="5">
        <f>$E$10*M229*AH229/N229</f>
        <v>0</v>
      </c>
      <c r="AJ229" s="4">
        <f t="shared" si="183"/>
        <v>-0.027282229052873887</v>
      </c>
      <c r="AK229" s="4">
        <f t="shared" si="184"/>
        <v>-0.17662892965071922</v>
      </c>
      <c r="AL229" s="4">
        <f t="shared" si="180"/>
        <v>0.22537712486698624</v>
      </c>
      <c r="AM229" s="4">
        <f t="shared" si="181"/>
        <v>-0.1600234398903395</v>
      </c>
    </row>
    <row r="230" spans="5:39" ht="12.75">
      <c r="E230" s="4">
        <f t="shared" si="162"/>
        <v>3.940000000000003</v>
      </c>
      <c r="F230" s="4">
        <f t="shared" si="155"/>
        <v>11.241574014296438</v>
      </c>
      <c r="G230" s="4">
        <f t="shared" si="156"/>
        <v>-8.177800924167695</v>
      </c>
      <c r="H230" s="4">
        <f t="shared" si="163"/>
        <v>13.901417707349957</v>
      </c>
      <c r="I230" s="4">
        <f t="shared" si="157"/>
        <v>54.358661512664916</v>
      </c>
      <c r="J230" s="4">
        <f t="shared" si="158"/>
        <v>43.46027204419385</v>
      </c>
      <c r="K230" s="4">
        <f t="shared" si="159"/>
        <v>0</v>
      </c>
      <c r="L230" s="4">
        <f>$E$15-K230/$E$7</f>
        <v>0.0015</v>
      </c>
      <c r="M230" s="4">
        <f t="shared" si="160"/>
        <v>101299.99999999999</v>
      </c>
      <c r="N230" s="4">
        <f t="shared" si="161"/>
        <v>2.156493727530274</v>
      </c>
      <c r="O230" s="57">
        <f>M230/(N230*$E$9)</f>
        <v>163.65676230643362</v>
      </c>
      <c r="P230" s="4">
        <f t="shared" si="164"/>
        <v>-0.6289190814521827</v>
      </c>
      <c r="Q230" s="5">
        <f t="shared" si="165"/>
        <v>0</v>
      </c>
      <c r="R230" s="4">
        <f t="shared" si="166"/>
        <v>0</v>
      </c>
      <c r="S230" s="5">
        <f t="shared" si="167"/>
        <v>53514.94509574973</v>
      </c>
      <c r="T230" s="5">
        <f t="shared" si="168"/>
        <v>101299.99999999999</v>
      </c>
      <c r="U230" s="5">
        <f t="shared" si="169"/>
        <v>2.156493727530274</v>
      </c>
      <c r="V230" s="5">
        <f t="shared" si="170"/>
        <v>0</v>
      </c>
      <c r="W230" s="5">
        <f t="shared" si="171"/>
        <v>0</v>
      </c>
      <c r="X230" s="5">
        <f t="shared" si="172"/>
        <v>0</v>
      </c>
      <c r="Y230" s="5">
        <f t="shared" si="173"/>
        <v>0</v>
      </c>
      <c r="Z230" s="5">
        <f t="shared" si="174"/>
        <v>0</v>
      </c>
      <c r="AA230" s="4">
        <f t="shared" si="175"/>
        <v>1.6170000000000002</v>
      </c>
      <c r="AB230" s="5">
        <f t="shared" si="176"/>
        <v>0.2792857549662044</v>
      </c>
      <c r="AC230" s="4">
        <f t="shared" si="177"/>
        <v>0</v>
      </c>
      <c r="AD230" s="5">
        <f t="shared" si="178"/>
        <v>-0.2258482948779584</v>
      </c>
      <c r="AE230" s="5">
        <f t="shared" si="179"/>
        <v>-1.4527042890767947</v>
      </c>
      <c r="AF230" s="4">
        <f t="shared" si="182"/>
        <v>0</v>
      </c>
      <c r="AG230" s="4">
        <f>-AF230/$E$7</f>
        <v>0</v>
      </c>
      <c r="AH230" s="4">
        <f>IF(K230&gt;0,N230*(-AG230/L230),-U230*$E$13*V230*$E$18/L230)</f>
        <v>0</v>
      </c>
      <c r="AI230" s="5">
        <f>$E$10*M230*AH230/N230</f>
        <v>0</v>
      </c>
      <c r="AJ230" s="4">
        <f t="shared" si="183"/>
        <v>-0.02737555089429799</v>
      </c>
      <c r="AK230" s="4">
        <f t="shared" si="184"/>
        <v>-0.1760853683729448</v>
      </c>
      <c r="AL230" s="4">
        <f t="shared" si="180"/>
        <v>0.22483148028592875</v>
      </c>
      <c r="AM230" s="4">
        <f t="shared" si="181"/>
        <v>-0.1635560184833539</v>
      </c>
    </row>
    <row r="231" spans="5:39" ht="12.75">
      <c r="E231" s="4">
        <f t="shared" si="162"/>
        <v>3.960000000000003</v>
      </c>
      <c r="F231" s="4">
        <f aca="true" t="shared" si="185" ref="F231:F294">F230+AJ230</f>
        <v>11.21419846340214</v>
      </c>
      <c r="G231" s="4">
        <f aca="true" t="shared" si="186" ref="G231:G294">G230+AK230</f>
        <v>-8.35388629254064</v>
      </c>
      <c r="H231" s="4">
        <f aca="true" t="shared" si="187" ref="H231:H294">SQRT(F231^2+G231^2)</f>
        <v>13.983764277377867</v>
      </c>
      <c r="I231" s="4">
        <f aca="true" t="shared" si="188" ref="I231:I294">I230+AL230</f>
        <v>54.583492992950845</v>
      </c>
      <c r="J231" s="4">
        <f aca="true" t="shared" si="189" ref="J231:J294">J230+AM230</f>
        <v>43.296716025710495</v>
      </c>
      <c r="K231" s="4">
        <f aca="true" t="shared" si="190" ref="K231:K294">IF(K230+AF230&lt;=0,0,K230+AF230)</f>
        <v>0</v>
      </c>
      <c r="L231" s="4">
        <f aca="true" t="shared" si="191" ref="L231:L294">$E$15-K231/$E$7</f>
        <v>0.0015</v>
      </c>
      <c r="M231" s="4">
        <f aca="true" t="shared" si="192" ref="M231:M294">IF((M230+AI230)&lt;=$E$6,$E$6,M230+AI230)</f>
        <v>101299.99999999999</v>
      </c>
      <c r="N231" s="4">
        <f aca="true" t="shared" si="193" ref="N231:N294">N230+AH230</f>
        <v>2.156493727530274</v>
      </c>
      <c r="O231" s="57">
        <f aca="true" t="shared" si="194" ref="O231:O294">M231/(N231*$E$9)</f>
        <v>163.65676230643362</v>
      </c>
      <c r="P231" s="4">
        <f aca="true" t="shared" si="195" ref="P231:P294">ATAN(G231/F231)</f>
        <v>-0.6402537625910582</v>
      </c>
      <c r="Q231" s="5">
        <f aca="true" t="shared" si="196" ref="Q231:Q294">IF(K231&lt;=0,0,SQRT(2*(M231-$E$6)/$E$7))</f>
        <v>0</v>
      </c>
      <c r="R231" s="4">
        <f aca="true" t="shared" si="197" ref="R231:R294">IF(K231&lt;=0,0,$E$7*$E$13*Q231^2)</f>
        <v>0</v>
      </c>
      <c r="S231" s="5">
        <f aca="true" t="shared" si="198" ref="S231:S294">IF(K231&gt;0,"",M231*$E$12)</f>
        <v>53514.94509574973</v>
      </c>
      <c r="T231" s="5">
        <f aca="true" t="shared" si="199" ref="T231:T294">IF(K231&gt;0,"",IF(S231&gt;$E$6,S231,$E$6))</f>
        <v>101299.99999999999</v>
      </c>
      <c r="U231" s="5">
        <f aca="true" t="shared" si="200" ref="U231:U294">IF(K231&gt;0,"",N231*(T231/M231)^(1/$E$10))</f>
        <v>2.156493727530274</v>
      </c>
      <c r="V231" s="5">
        <f aca="true" t="shared" si="201" ref="V231:V294">IF(K231&gt;0,"",SQRT(2*$E$10/($E$10-1)*M231/N231*(1-(T231/M231)^(($E$10-1)/$E$10))))</f>
        <v>0</v>
      </c>
      <c r="W231" s="5">
        <f aca="true" t="shared" si="202" ref="W231:W294">IF(K231&gt;0,"",U231*$E$13*V231^2)</f>
        <v>0</v>
      </c>
      <c r="X231" s="5">
        <f aca="true" t="shared" si="203" ref="X231:X294">IF(K231&gt;0,"",IF(T231&gt;$E$6,$E$13*(T231-$E$6),0))</f>
        <v>0</v>
      </c>
      <c r="Y231" s="5">
        <f aca="true" t="shared" si="204" ref="Y231:Y294">IF(K231&gt;0,"",W231+X231)</f>
        <v>0</v>
      </c>
      <c r="Z231" s="5">
        <f aca="true" t="shared" si="205" ref="Z231:Z294">IF(K231&gt;0,R231,Y231)</f>
        <v>0</v>
      </c>
      <c r="AA231" s="4">
        <f aca="true" t="shared" si="206" ref="AA231:AA294">($E$14+K231)*9.8</f>
        <v>1.6170000000000002</v>
      </c>
      <c r="AB231" s="5">
        <f aca="true" t="shared" si="207" ref="AB231:AB294">$E$11*$E$8/2*H231^2*$E$16</f>
        <v>0.2826043143698222</v>
      </c>
      <c r="AC231" s="4">
        <f aca="true" t="shared" si="208" ref="AC231:AC294">IF(SQRT(I231^2+J231^2)&gt;$E$17,0,AA231*COS(P231))</f>
        <v>0</v>
      </c>
      <c r="AD231" s="5">
        <f aca="true" t="shared" si="209" ref="AD231:AD294">(Z231-AB231)*COS(P231)-AC231*SIN(P231)</f>
        <v>-0.22663288690326355</v>
      </c>
      <c r="AE231" s="5">
        <f aca="true" t="shared" si="210" ref="AE231:AE294">(Z231-AB231)*SIN(P231)+AC231*COS(P231)-AA231</f>
        <v>-1.4481724753651533</v>
      </c>
      <c r="AF231" s="4">
        <f aca="true" t="shared" si="211" ref="AF231:AF294">-$E$7*$E$13*Q231*$E$18</f>
        <v>0</v>
      </c>
      <c r="AG231" s="4">
        <f aca="true" t="shared" si="212" ref="AG231:AG294">-AF231/$E$7</f>
        <v>0</v>
      </c>
      <c r="AH231" s="4">
        <f aca="true" t="shared" si="213" ref="AH231:AH294">IF(K231&gt;0,N231*(-AG231/L231),-U231*$E$13*V231*$E$18/L231)</f>
        <v>0</v>
      </c>
      <c r="AI231" s="5">
        <f aca="true" t="shared" si="214" ref="AI231:AI294">$E$10*M231*AH231/N231</f>
        <v>0</v>
      </c>
      <c r="AJ231" s="4">
        <f aca="true" t="shared" si="215" ref="AJ231:AJ294">(AD231/($E$14+K231))*$E$18</f>
        <v>-0.02747065295797134</v>
      </c>
      <c r="AK231" s="4">
        <f aca="true" t="shared" si="216" ref="AK231:AK294">(AE231/($E$14+K231))*$E$18</f>
        <v>-0.1755360576200186</v>
      </c>
      <c r="AL231" s="4">
        <f aca="true" t="shared" si="217" ref="AL231:AL294">F231*$E$18</f>
        <v>0.22428396926804278</v>
      </c>
      <c r="AM231" s="4">
        <f aca="true" t="shared" si="218" ref="AM231:AM294">G231*$E$18</f>
        <v>-0.1670777258508128</v>
      </c>
    </row>
    <row r="232" spans="5:39" ht="12.75">
      <c r="E232" s="4">
        <f t="shared" si="162"/>
        <v>3.980000000000003</v>
      </c>
      <c r="F232" s="4">
        <f t="shared" si="185"/>
        <v>11.186727810444168</v>
      </c>
      <c r="G232" s="4">
        <f t="shared" si="186"/>
        <v>-8.529422350160658</v>
      </c>
      <c r="H232" s="4">
        <f t="shared" si="187"/>
        <v>14.067477554003245</v>
      </c>
      <c r="I232" s="4">
        <f t="shared" si="188"/>
        <v>54.80777696221889</v>
      </c>
      <c r="J232" s="4">
        <f t="shared" si="189"/>
        <v>43.129638299859685</v>
      </c>
      <c r="K232" s="4">
        <f t="shared" si="190"/>
        <v>0</v>
      </c>
      <c r="L232" s="4">
        <f t="shared" si="191"/>
        <v>0.0015</v>
      </c>
      <c r="M232" s="4">
        <f t="shared" si="192"/>
        <v>101299.99999999999</v>
      </c>
      <c r="N232" s="4">
        <f t="shared" si="193"/>
        <v>2.156493727530274</v>
      </c>
      <c r="O232" s="57">
        <f t="shared" si="194"/>
        <v>163.65676230643362</v>
      </c>
      <c r="P232" s="4">
        <f t="shared" si="195"/>
        <v>-0.6514273600321068</v>
      </c>
      <c r="Q232" s="5">
        <f t="shared" si="196"/>
        <v>0</v>
      </c>
      <c r="R232" s="4">
        <f t="shared" si="197"/>
        <v>0</v>
      </c>
      <c r="S232" s="5">
        <f t="shared" si="198"/>
        <v>53514.94509574973</v>
      </c>
      <c r="T232" s="5">
        <f t="shared" si="199"/>
        <v>101299.99999999999</v>
      </c>
      <c r="U232" s="5">
        <f t="shared" si="200"/>
        <v>2.156493727530274</v>
      </c>
      <c r="V232" s="5">
        <f t="shared" si="201"/>
        <v>0</v>
      </c>
      <c r="W232" s="5">
        <f t="shared" si="202"/>
        <v>0</v>
      </c>
      <c r="X232" s="5">
        <f t="shared" si="203"/>
        <v>0</v>
      </c>
      <c r="Y232" s="5">
        <f t="shared" si="204"/>
        <v>0</v>
      </c>
      <c r="Z232" s="5">
        <f t="shared" si="205"/>
        <v>0</v>
      </c>
      <c r="AA232" s="4">
        <f t="shared" si="206"/>
        <v>1.6170000000000002</v>
      </c>
      <c r="AB232" s="5">
        <f t="shared" si="207"/>
        <v>0.28599804237275556</v>
      </c>
      <c r="AC232" s="4">
        <f t="shared" si="208"/>
        <v>0</v>
      </c>
      <c r="AD232" s="5">
        <f t="shared" si="209"/>
        <v>-0.22743112559176834</v>
      </c>
      <c r="AE232" s="5">
        <f t="shared" si="210"/>
        <v>-1.4435930700545399</v>
      </c>
      <c r="AF232" s="4">
        <f t="shared" si="211"/>
        <v>0</v>
      </c>
      <c r="AG232" s="4">
        <f t="shared" si="212"/>
        <v>0</v>
      </c>
      <c r="AH232" s="4">
        <f t="shared" si="213"/>
        <v>0</v>
      </c>
      <c r="AI232" s="5">
        <f t="shared" si="214"/>
        <v>0</v>
      </c>
      <c r="AJ232" s="4">
        <f t="shared" si="215"/>
        <v>-0.027567409162638588</v>
      </c>
      <c r="AK232" s="4">
        <f t="shared" si="216"/>
        <v>-0.1749809781884291</v>
      </c>
      <c r="AL232" s="4">
        <f t="shared" si="217"/>
        <v>0.22373455620888336</v>
      </c>
      <c r="AM232" s="4">
        <f t="shared" si="218"/>
        <v>-0.17058844700321316</v>
      </c>
    </row>
    <row r="233" spans="5:39" ht="12.75">
      <c r="E233" s="4">
        <f t="shared" si="162"/>
        <v>4.000000000000003</v>
      </c>
      <c r="F233" s="4">
        <f t="shared" si="185"/>
        <v>11.159160401281529</v>
      </c>
      <c r="G233" s="4">
        <f t="shared" si="186"/>
        <v>-8.704403328349088</v>
      </c>
      <c r="H233" s="4">
        <f t="shared" si="187"/>
        <v>14.152508546688972</v>
      </c>
      <c r="I233" s="4">
        <f t="shared" si="188"/>
        <v>55.03151151842777</v>
      </c>
      <c r="J233" s="4">
        <f t="shared" si="189"/>
        <v>42.959049852856474</v>
      </c>
      <c r="K233" s="4">
        <f t="shared" si="190"/>
        <v>0</v>
      </c>
      <c r="L233" s="4">
        <f t="shared" si="191"/>
        <v>0.0015</v>
      </c>
      <c r="M233" s="4">
        <f t="shared" si="192"/>
        <v>101299.99999999999</v>
      </c>
      <c r="N233" s="4">
        <f t="shared" si="193"/>
        <v>2.156493727530274</v>
      </c>
      <c r="O233" s="57">
        <f t="shared" si="194"/>
        <v>163.65676230643362</v>
      </c>
      <c r="P233" s="4">
        <f t="shared" si="195"/>
        <v>-0.6624406802154565</v>
      </c>
      <c r="Q233" s="5">
        <f t="shared" si="196"/>
        <v>0</v>
      </c>
      <c r="R233" s="4">
        <f t="shared" si="197"/>
        <v>0</v>
      </c>
      <c r="S233" s="5">
        <f t="shared" si="198"/>
        <v>53514.94509574973</v>
      </c>
      <c r="T233" s="5">
        <f t="shared" si="199"/>
        <v>101299.99999999999</v>
      </c>
      <c r="U233" s="5">
        <f t="shared" si="200"/>
        <v>2.156493727530274</v>
      </c>
      <c r="V233" s="5">
        <f t="shared" si="201"/>
        <v>0</v>
      </c>
      <c r="W233" s="5">
        <f t="shared" si="202"/>
        <v>0</v>
      </c>
      <c r="X233" s="5">
        <f t="shared" si="203"/>
        <v>0</v>
      </c>
      <c r="Y233" s="5">
        <f t="shared" si="204"/>
        <v>0</v>
      </c>
      <c r="Z233" s="5">
        <f t="shared" si="205"/>
        <v>0</v>
      </c>
      <c r="AA233" s="4">
        <f t="shared" si="206"/>
        <v>1.6170000000000002</v>
      </c>
      <c r="AB233" s="5">
        <f t="shared" si="207"/>
        <v>0.28946592702322904</v>
      </c>
      <c r="AC233" s="4">
        <f t="shared" si="208"/>
        <v>0</v>
      </c>
      <c r="AD233" s="5">
        <f t="shared" si="209"/>
        <v>-0.22824198972934603</v>
      </c>
      <c r="AE233" s="5">
        <f t="shared" si="210"/>
        <v>-1.438965966647367</v>
      </c>
      <c r="AF233" s="4">
        <f t="shared" si="211"/>
        <v>0</v>
      </c>
      <c r="AG233" s="4">
        <f t="shared" si="212"/>
        <v>0</v>
      </c>
      <c r="AH233" s="4">
        <f t="shared" si="213"/>
        <v>0</v>
      </c>
      <c r="AI233" s="5">
        <f t="shared" si="214"/>
        <v>0</v>
      </c>
      <c r="AJ233" s="4">
        <f t="shared" si="215"/>
        <v>-0.027665695724769214</v>
      </c>
      <c r="AK233" s="4">
        <f t="shared" si="216"/>
        <v>-0.1744201171693778</v>
      </c>
      <c r="AL233" s="4">
        <f t="shared" si="217"/>
        <v>0.22318320802563058</v>
      </c>
      <c r="AM233" s="4">
        <f t="shared" si="218"/>
        <v>-0.17408806656698175</v>
      </c>
    </row>
    <row r="234" spans="5:39" ht="12.75">
      <c r="E234" s="4">
        <f t="shared" si="162"/>
        <v>4.020000000000002</v>
      </c>
      <c r="F234" s="4">
        <f t="shared" si="185"/>
        <v>11.13149470555676</v>
      </c>
      <c r="G234" s="4">
        <f t="shared" si="186"/>
        <v>-8.878823445518465</v>
      </c>
      <c r="H234" s="4">
        <f t="shared" si="187"/>
        <v>14.238808944449202</v>
      </c>
      <c r="I234" s="4">
        <f t="shared" si="188"/>
        <v>55.2546947264534</v>
      </c>
      <c r="J234" s="4">
        <f t="shared" si="189"/>
        <v>42.78496178628949</v>
      </c>
      <c r="K234" s="4">
        <f t="shared" si="190"/>
        <v>0</v>
      </c>
      <c r="L234" s="4">
        <f t="shared" si="191"/>
        <v>0.0015</v>
      </c>
      <c r="M234" s="4">
        <f t="shared" si="192"/>
        <v>101299.99999999999</v>
      </c>
      <c r="N234" s="4">
        <f t="shared" si="193"/>
        <v>2.156493727530274</v>
      </c>
      <c r="O234" s="57">
        <f t="shared" si="194"/>
        <v>163.65676230643362</v>
      </c>
      <c r="P234" s="4">
        <f t="shared" si="195"/>
        <v>-0.6732946605477217</v>
      </c>
      <c r="Q234" s="5">
        <f t="shared" si="196"/>
        <v>0</v>
      </c>
      <c r="R234" s="4">
        <f t="shared" si="197"/>
        <v>0</v>
      </c>
      <c r="S234" s="5">
        <f t="shared" si="198"/>
        <v>53514.94509574973</v>
      </c>
      <c r="T234" s="5">
        <f t="shared" si="199"/>
        <v>101299.99999999999</v>
      </c>
      <c r="U234" s="5">
        <f t="shared" si="200"/>
        <v>2.156493727530274</v>
      </c>
      <c r="V234" s="5">
        <f t="shared" si="201"/>
        <v>0</v>
      </c>
      <c r="W234" s="5">
        <f t="shared" si="202"/>
        <v>0</v>
      </c>
      <c r="X234" s="5">
        <f t="shared" si="203"/>
        <v>0</v>
      </c>
      <c r="Y234" s="5">
        <f t="shared" si="204"/>
        <v>0</v>
      </c>
      <c r="Z234" s="5">
        <f t="shared" si="205"/>
        <v>0</v>
      </c>
      <c r="AA234" s="4">
        <f t="shared" si="206"/>
        <v>1.6170000000000002</v>
      </c>
      <c r="AB234" s="5">
        <f t="shared" si="207"/>
        <v>0.29300695161121154</v>
      </c>
      <c r="AC234" s="4">
        <f t="shared" si="208"/>
        <v>0</v>
      </c>
      <c r="AD234" s="5">
        <f t="shared" si="209"/>
        <v>-0.22906447746270364</v>
      </c>
      <c r="AE234" s="5">
        <f t="shared" si="210"/>
        <v>-1.4342911089814365</v>
      </c>
      <c r="AF234" s="4">
        <f t="shared" si="211"/>
        <v>0</v>
      </c>
      <c r="AG234" s="4">
        <f t="shared" si="212"/>
        <v>0</v>
      </c>
      <c r="AH234" s="4">
        <f t="shared" si="213"/>
        <v>0</v>
      </c>
      <c r="AI234" s="5">
        <f t="shared" si="214"/>
        <v>0</v>
      </c>
      <c r="AJ234" s="4">
        <f t="shared" si="215"/>
        <v>-0.027765391207600437</v>
      </c>
      <c r="AK234" s="4">
        <f t="shared" si="216"/>
        <v>-0.17385346775532565</v>
      </c>
      <c r="AL234" s="4">
        <f t="shared" si="217"/>
        <v>0.2226298941111352</v>
      </c>
      <c r="AM234" s="4">
        <f t="shared" si="218"/>
        <v>-0.17757646891036932</v>
      </c>
    </row>
    <row r="235" spans="5:39" ht="12.75">
      <c r="E235" s="4">
        <f t="shared" si="162"/>
        <v>4.040000000000002</v>
      </c>
      <c r="F235" s="4">
        <f t="shared" si="185"/>
        <v>11.10372931434916</v>
      </c>
      <c r="G235" s="4">
        <f t="shared" si="186"/>
        <v>-9.05267691327379</v>
      </c>
      <c r="H235" s="4">
        <f t="shared" si="187"/>
        <v>14.326331141728406</v>
      </c>
      <c r="I235" s="4">
        <f t="shared" si="188"/>
        <v>55.47732462056454</v>
      </c>
      <c r="J235" s="4">
        <f t="shared" si="189"/>
        <v>42.607385317379126</v>
      </c>
      <c r="K235" s="4">
        <f t="shared" si="190"/>
        <v>0</v>
      </c>
      <c r="L235" s="4">
        <f t="shared" si="191"/>
        <v>0.0015</v>
      </c>
      <c r="M235" s="4">
        <f t="shared" si="192"/>
        <v>101299.99999999999</v>
      </c>
      <c r="N235" s="4">
        <f t="shared" si="193"/>
        <v>2.156493727530274</v>
      </c>
      <c r="O235" s="57">
        <f t="shared" si="194"/>
        <v>163.65676230643362</v>
      </c>
      <c r="P235" s="4">
        <f t="shared" si="195"/>
        <v>-0.6839903599269256</v>
      </c>
      <c r="Q235" s="5">
        <f t="shared" si="196"/>
        <v>0</v>
      </c>
      <c r="R235" s="4">
        <f t="shared" si="197"/>
        <v>0</v>
      </c>
      <c r="S235" s="5">
        <f t="shared" si="198"/>
        <v>53514.94509574973</v>
      </c>
      <c r="T235" s="5">
        <f t="shared" si="199"/>
        <v>101299.99999999999</v>
      </c>
      <c r="U235" s="5">
        <f t="shared" si="200"/>
        <v>2.156493727530274</v>
      </c>
      <c r="V235" s="5">
        <f t="shared" si="201"/>
        <v>0</v>
      </c>
      <c r="W235" s="5">
        <f t="shared" si="202"/>
        <v>0</v>
      </c>
      <c r="X235" s="5">
        <f t="shared" si="203"/>
        <v>0</v>
      </c>
      <c r="Y235" s="5">
        <f t="shared" si="204"/>
        <v>0</v>
      </c>
      <c r="Z235" s="5">
        <f t="shared" si="205"/>
        <v>0</v>
      </c>
      <c r="AA235" s="4">
        <f t="shared" si="206"/>
        <v>1.6170000000000002</v>
      </c>
      <c r="AB235" s="5">
        <f t="shared" si="207"/>
        <v>0.296620094768339</v>
      </c>
      <c r="AC235" s="4">
        <f t="shared" si="208"/>
        <v>0</v>
      </c>
      <c r="AD235" s="5">
        <f t="shared" si="209"/>
        <v>-0.22989760664619646</v>
      </c>
      <c r="AE235" s="5">
        <f t="shared" si="210"/>
        <v>-1.4295684896322685</v>
      </c>
      <c r="AF235" s="4">
        <f t="shared" si="211"/>
        <v>0</v>
      </c>
      <c r="AG235" s="4">
        <f t="shared" si="212"/>
        <v>0</v>
      </c>
      <c r="AH235" s="4">
        <f t="shared" si="213"/>
        <v>0</v>
      </c>
      <c r="AI235" s="5">
        <f t="shared" si="214"/>
        <v>0</v>
      </c>
      <c r="AJ235" s="4">
        <f t="shared" si="215"/>
        <v>-0.027866376563175328</v>
      </c>
      <c r="AK235" s="4">
        <f t="shared" si="216"/>
        <v>-0.17328102904633558</v>
      </c>
      <c r="AL235" s="4">
        <f t="shared" si="217"/>
        <v>0.2220745862869832</v>
      </c>
      <c r="AM235" s="4">
        <f t="shared" si="218"/>
        <v>-0.18105353826547582</v>
      </c>
    </row>
    <row r="236" spans="5:39" ht="12.75">
      <c r="E236" s="4">
        <f t="shared" si="162"/>
        <v>4.060000000000001</v>
      </c>
      <c r="F236" s="4">
        <f t="shared" si="185"/>
        <v>11.075862937785985</v>
      </c>
      <c r="G236" s="4">
        <f t="shared" si="186"/>
        <v>-9.225957942320127</v>
      </c>
      <c r="H236" s="4">
        <f t="shared" si="187"/>
        <v>14.415028261161371</v>
      </c>
      <c r="I236" s="4">
        <f t="shared" si="188"/>
        <v>55.699399206851524</v>
      </c>
      <c r="J236" s="4">
        <f t="shared" si="189"/>
        <v>42.42633177911365</v>
      </c>
      <c r="K236" s="4">
        <f t="shared" si="190"/>
        <v>0</v>
      </c>
      <c r="L236" s="4">
        <f t="shared" si="191"/>
        <v>0.0015</v>
      </c>
      <c r="M236" s="4">
        <f t="shared" si="192"/>
        <v>101299.99999999999</v>
      </c>
      <c r="N236" s="4">
        <f t="shared" si="193"/>
        <v>2.156493727530274</v>
      </c>
      <c r="O236" s="57">
        <f t="shared" si="194"/>
        <v>163.65676230643362</v>
      </c>
      <c r="P236" s="4">
        <f t="shared" si="195"/>
        <v>-0.6945289495412704</v>
      </c>
      <c r="Q236" s="5">
        <f t="shared" si="196"/>
        <v>0</v>
      </c>
      <c r="R236" s="4">
        <f t="shared" si="197"/>
        <v>0</v>
      </c>
      <c r="S236" s="5">
        <f t="shared" si="198"/>
        <v>53514.94509574973</v>
      </c>
      <c r="T236" s="5">
        <f t="shared" si="199"/>
        <v>101299.99999999999</v>
      </c>
      <c r="U236" s="5">
        <f t="shared" si="200"/>
        <v>2.156493727530274</v>
      </c>
      <c r="V236" s="5">
        <f t="shared" si="201"/>
        <v>0</v>
      </c>
      <c r="W236" s="5">
        <f t="shared" si="202"/>
        <v>0</v>
      </c>
      <c r="X236" s="5">
        <f t="shared" si="203"/>
        <v>0</v>
      </c>
      <c r="Y236" s="5">
        <f t="shared" si="204"/>
        <v>0</v>
      </c>
      <c r="Z236" s="5">
        <f t="shared" si="205"/>
        <v>0</v>
      </c>
      <c r="AA236" s="4">
        <f t="shared" si="206"/>
        <v>1.6170000000000002</v>
      </c>
      <c r="AB236" s="5">
        <f t="shared" si="207"/>
        <v>0.3003043305816145</v>
      </c>
      <c r="AC236" s="4">
        <f t="shared" si="208"/>
        <v>0</v>
      </c>
      <c r="AD236" s="5">
        <f t="shared" si="209"/>
        <v>-0.23074041513377921</v>
      </c>
      <c r="AE236" s="5">
        <f t="shared" si="210"/>
        <v>-1.4247981483180696</v>
      </c>
      <c r="AF236" s="4">
        <f t="shared" si="211"/>
        <v>0</v>
      </c>
      <c r="AG236" s="4">
        <f t="shared" si="212"/>
        <v>0</v>
      </c>
      <c r="AH236" s="4">
        <f t="shared" si="213"/>
        <v>0</v>
      </c>
      <c r="AI236" s="5">
        <f t="shared" si="214"/>
        <v>0</v>
      </c>
      <c r="AJ236" s="4">
        <f t="shared" si="215"/>
        <v>-0.027968535167730815</v>
      </c>
      <c r="AK236" s="4">
        <f t="shared" si="216"/>
        <v>-0.17270280585673572</v>
      </c>
      <c r="AL236" s="4">
        <f t="shared" si="217"/>
        <v>0.2215172587557197</v>
      </c>
      <c r="AM236" s="4">
        <f t="shared" si="218"/>
        <v>-0.18451915884640255</v>
      </c>
    </row>
    <row r="237" spans="5:39" ht="12.75">
      <c r="E237" s="4">
        <f t="shared" si="162"/>
        <v>4.080000000000001</v>
      </c>
      <c r="F237" s="4">
        <f t="shared" si="185"/>
        <v>11.047894402618255</v>
      </c>
      <c r="G237" s="4">
        <f t="shared" si="186"/>
        <v>-9.398660748176862</v>
      </c>
      <c r="H237" s="4">
        <f t="shared" si="187"/>
        <v>14.504854173369832</v>
      </c>
      <c r="I237" s="4">
        <f t="shared" si="188"/>
        <v>55.92091646560724</v>
      </c>
      <c r="J237" s="4">
        <f t="shared" si="189"/>
        <v>42.241812620267254</v>
      </c>
      <c r="K237" s="4">
        <f t="shared" si="190"/>
        <v>0</v>
      </c>
      <c r="L237" s="4">
        <f t="shared" si="191"/>
        <v>0.0015</v>
      </c>
      <c r="M237" s="4">
        <f t="shared" si="192"/>
        <v>101299.99999999999</v>
      </c>
      <c r="N237" s="4">
        <f t="shared" si="193"/>
        <v>2.156493727530274</v>
      </c>
      <c r="O237" s="57">
        <f t="shared" si="194"/>
        <v>163.65676230643362</v>
      </c>
      <c r="P237" s="4">
        <f t="shared" si="195"/>
        <v>-0.7049117039636591</v>
      </c>
      <c r="Q237" s="5">
        <f t="shared" si="196"/>
        <v>0</v>
      </c>
      <c r="R237" s="4">
        <f t="shared" si="197"/>
        <v>0</v>
      </c>
      <c r="S237" s="5">
        <f t="shared" si="198"/>
        <v>53514.94509574973</v>
      </c>
      <c r="T237" s="5">
        <f t="shared" si="199"/>
        <v>101299.99999999999</v>
      </c>
      <c r="U237" s="5">
        <f t="shared" si="200"/>
        <v>2.156493727530274</v>
      </c>
      <c r="V237" s="5">
        <f t="shared" si="201"/>
        <v>0</v>
      </c>
      <c r="W237" s="5">
        <f t="shared" si="202"/>
        <v>0</v>
      </c>
      <c r="X237" s="5">
        <f t="shared" si="203"/>
        <v>0</v>
      </c>
      <c r="Y237" s="5">
        <f t="shared" si="204"/>
        <v>0</v>
      </c>
      <c r="Z237" s="5">
        <f t="shared" si="205"/>
        <v>0</v>
      </c>
      <c r="AA237" s="4">
        <f t="shared" si="206"/>
        <v>1.6170000000000002</v>
      </c>
      <c r="AB237" s="5">
        <f t="shared" si="207"/>
        <v>0.30405862872024125</v>
      </c>
      <c r="AC237" s="4">
        <f t="shared" si="208"/>
        <v>0</v>
      </c>
      <c r="AD237" s="5">
        <f t="shared" si="209"/>
        <v>-0.23159196101905447</v>
      </c>
      <c r="AE237" s="5">
        <f t="shared" si="210"/>
        <v>-1.4199801703112547</v>
      </c>
      <c r="AF237" s="4">
        <f t="shared" si="211"/>
        <v>0</v>
      </c>
      <c r="AG237" s="4">
        <f t="shared" si="212"/>
        <v>0</v>
      </c>
      <c r="AH237" s="4">
        <f t="shared" si="213"/>
        <v>0</v>
      </c>
      <c r="AI237" s="5">
        <f t="shared" si="214"/>
        <v>0</v>
      </c>
      <c r="AJ237" s="4">
        <f t="shared" si="215"/>
        <v>-0.028071752850794482</v>
      </c>
      <c r="AK237" s="4">
        <f t="shared" si="216"/>
        <v>-0.17211880852257633</v>
      </c>
      <c r="AL237" s="4">
        <f t="shared" si="217"/>
        <v>0.2209578880523651</v>
      </c>
      <c r="AM237" s="4">
        <f t="shared" si="218"/>
        <v>-0.18797321496353725</v>
      </c>
    </row>
    <row r="238" spans="5:39" ht="12.75">
      <c r="E238" s="4">
        <f t="shared" si="162"/>
        <v>4.1000000000000005</v>
      </c>
      <c r="F238" s="4">
        <f t="shared" si="185"/>
        <v>11.01982264976746</v>
      </c>
      <c r="G238" s="4">
        <f t="shared" si="186"/>
        <v>-9.570779556699438</v>
      </c>
      <c r="H238" s="4">
        <f t="shared" si="187"/>
        <v>14.595763513953761</v>
      </c>
      <c r="I238" s="4">
        <f t="shared" si="188"/>
        <v>56.14187435365961</v>
      </c>
      <c r="J238" s="4">
        <f t="shared" si="189"/>
        <v>42.05383940530372</v>
      </c>
      <c r="K238" s="4">
        <f t="shared" si="190"/>
        <v>0</v>
      </c>
      <c r="L238" s="4">
        <f t="shared" si="191"/>
        <v>0.0015</v>
      </c>
      <c r="M238" s="4">
        <f t="shared" si="192"/>
        <v>101299.99999999999</v>
      </c>
      <c r="N238" s="4">
        <f t="shared" si="193"/>
        <v>2.156493727530274</v>
      </c>
      <c r="O238" s="57">
        <f t="shared" si="194"/>
        <v>163.65676230643362</v>
      </c>
      <c r="P238" s="4">
        <f t="shared" si="195"/>
        <v>-0.7151399925596897</v>
      </c>
      <c r="Q238" s="5">
        <f t="shared" si="196"/>
        <v>0</v>
      </c>
      <c r="R238" s="4">
        <f t="shared" si="197"/>
        <v>0</v>
      </c>
      <c r="S238" s="5">
        <f t="shared" si="198"/>
        <v>53514.94509574973</v>
      </c>
      <c r="T238" s="5">
        <f t="shared" si="199"/>
        <v>101299.99999999999</v>
      </c>
      <c r="U238" s="5">
        <f t="shared" si="200"/>
        <v>2.156493727530274</v>
      </c>
      <c r="V238" s="5">
        <f t="shared" si="201"/>
        <v>0</v>
      </c>
      <c r="W238" s="5">
        <f t="shared" si="202"/>
        <v>0</v>
      </c>
      <c r="X238" s="5">
        <f t="shared" si="203"/>
        <v>0</v>
      </c>
      <c r="Y238" s="5">
        <f t="shared" si="204"/>
        <v>0</v>
      </c>
      <c r="Z238" s="5">
        <f t="shared" si="205"/>
        <v>0</v>
      </c>
      <c r="AA238" s="4">
        <f t="shared" si="206"/>
        <v>1.6170000000000002</v>
      </c>
      <c r="AB238" s="5">
        <f t="shared" si="207"/>
        <v>0.30788195457495593</v>
      </c>
      <c r="AC238" s="4">
        <f t="shared" si="208"/>
        <v>0</v>
      </c>
      <c r="AD238" s="5">
        <f t="shared" si="209"/>
        <v>-0.2324513228263945</v>
      </c>
      <c r="AE238" s="5">
        <f t="shared" si="210"/>
        <v>-1.415114684860056</v>
      </c>
      <c r="AF238" s="4">
        <f t="shared" si="211"/>
        <v>0</v>
      </c>
      <c r="AG238" s="4">
        <f t="shared" si="212"/>
        <v>0</v>
      </c>
      <c r="AH238" s="4">
        <f t="shared" si="213"/>
        <v>0</v>
      </c>
      <c r="AI238" s="5">
        <f t="shared" si="214"/>
        <v>0</v>
      </c>
      <c r="AJ238" s="4">
        <f t="shared" si="215"/>
        <v>-0.02817591791835085</v>
      </c>
      <c r="AK238" s="4">
        <f t="shared" si="216"/>
        <v>-0.17152905271030983</v>
      </c>
      <c r="AL238" s="4">
        <f t="shared" si="217"/>
        <v>0.2203964529953492</v>
      </c>
      <c r="AM238" s="4">
        <f t="shared" si="218"/>
        <v>-0.19141559113398876</v>
      </c>
    </row>
    <row r="239" spans="5:39" ht="12.75">
      <c r="E239" s="4">
        <f t="shared" si="162"/>
        <v>4.12</v>
      </c>
      <c r="F239" s="4">
        <f t="shared" si="185"/>
        <v>10.99164673184911</v>
      </c>
      <c r="G239" s="4">
        <f t="shared" si="186"/>
        <v>-9.742308609409749</v>
      </c>
      <c r="H239" s="4">
        <f t="shared" si="187"/>
        <v>14.687711697836003</v>
      </c>
      <c r="I239" s="4">
        <f t="shared" si="188"/>
        <v>56.36227080665496</v>
      </c>
      <c r="J239" s="4">
        <f t="shared" si="189"/>
        <v>41.86242381416973</v>
      </c>
      <c r="K239" s="4">
        <f t="shared" si="190"/>
        <v>0</v>
      </c>
      <c r="L239" s="4">
        <f t="shared" si="191"/>
        <v>0.0015</v>
      </c>
      <c r="M239" s="4">
        <f t="shared" si="192"/>
        <v>101299.99999999999</v>
      </c>
      <c r="N239" s="4">
        <f t="shared" si="193"/>
        <v>2.156493727530274</v>
      </c>
      <c r="O239" s="57">
        <f t="shared" si="194"/>
        <v>163.65676230643362</v>
      </c>
      <c r="P239" s="4">
        <f t="shared" si="195"/>
        <v>-0.7252152712229609</v>
      </c>
      <c r="Q239" s="5">
        <f t="shared" si="196"/>
        <v>0</v>
      </c>
      <c r="R239" s="4">
        <f t="shared" si="197"/>
        <v>0</v>
      </c>
      <c r="S239" s="5">
        <f t="shared" si="198"/>
        <v>53514.94509574973</v>
      </c>
      <c r="T239" s="5">
        <f t="shared" si="199"/>
        <v>101299.99999999999</v>
      </c>
      <c r="U239" s="5">
        <f t="shared" si="200"/>
        <v>2.156493727530274</v>
      </c>
      <c r="V239" s="5">
        <f t="shared" si="201"/>
        <v>0</v>
      </c>
      <c r="W239" s="5">
        <f t="shared" si="202"/>
        <v>0</v>
      </c>
      <c r="X239" s="5">
        <f t="shared" si="203"/>
        <v>0</v>
      </c>
      <c r="Y239" s="5">
        <f t="shared" si="204"/>
        <v>0</v>
      </c>
      <c r="Z239" s="5">
        <f t="shared" si="205"/>
        <v>0</v>
      </c>
      <c r="AA239" s="4">
        <f t="shared" si="206"/>
        <v>1.6170000000000002</v>
      </c>
      <c r="AB239" s="5">
        <f t="shared" si="207"/>
        <v>0.31177326940922667</v>
      </c>
      <c r="AC239" s="4">
        <f t="shared" si="208"/>
        <v>0</v>
      </c>
      <c r="AD239" s="5">
        <f t="shared" si="209"/>
        <v>-0.23331759965609467</v>
      </c>
      <c r="AE239" s="5">
        <f t="shared" si="210"/>
        <v>-1.4102018636233962</v>
      </c>
      <c r="AF239" s="4">
        <f t="shared" si="211"/>
        <v>0</v>
      </c>
      <c r="AG239" s="4">
        <f t="shared" si="212"/>
        <v>0</v>
      </c>
      <c r="AH239" s="4">
        <f t="shared" si="213"/>
        <v>0</v>
      </c>
      <c r="AI239" s="5">
        <f t="shared" si="214"/>
        <v>0</v>
      </c>
      <c r="AJ239" s="4">
        <f t="shared" si="215"/>
        <v>-0.028280921170435715</v>
      </c>
      <c r="AK239" s="4">
        <f t="shared" si="216"/>
        <v>-0.17093355922707834</v>
      </c>
      <c r="AL239" s="4">
        <f t="shared" si="217"/>
        <v>0.21983293463698222</v>
      </c>
      <c r="AM239" s="4">
        <f t="shared" si="218"/>
        <v>-0.19484617218819497</v>
      </c>
    </row>
    <row r="240" spans="5:39" ht="12.75">
      <c r="E240" s="4">
        <f t="shared" si="162"/>
        <v>4.14</v>
      </c>
      <c r="F240" s="4">
        <f t="shared" si="185"/>
        <v>10.963365810678674</v>
      </c>
      <c r="G240" s="4">
        <f t="shared" si="186"/>
        <v>-9.913242168636828</v>
      </c>
      <c r="H240" s="4">
        <f t="shared" si="187"/>
        <v>14.780654931118494</v>
      </c>
      <c r="I240" s="4">
        <f t="shared" si="188"/>
        <v>56.582103741291945</v>
      </c>
      <c r="J240" s="4">
        <f t="shared" si="189"/>
        <v>41.66757764198154</v>
      </c>
      <c r="K240" s="4">
        <f t="shared" si="190"/>
        <v>0</v>
      </c>
      <c r="L240" s="4">
        <f t="shared" si="191"/>
        <v>0.0015</v>
      </c>
      <c r="M240" s="4">
        <f t="shared" si="192"/>
        <v>101299.99999999999</v>
      </c>
      <c r="N240" s="4">
        <f t="shared" si="193"/>
        <v>2.156493727530274</v>
      </c>
      <c r="O240" s="57">
        <f t="shared" si="194"/>
        <v>163.65676230643362</v>
      </c>
      <c r="P240" s="4">
        <f t="shared" si="195"/>
        <v>-0.7351390744479822</v>
      </c>
      <c r="Q240" s="5">
        <f t="shared" si="196"/>
        <v>0</v>
      </c>
      <c r="R240" s="4">
        <f t="shared" si="197"/>
        <v>0</v>
      </c>
      <c r="S240" s="5">
        <f t="shared" si="198"/>
        <v>53514.94509574973</v>
      </c>
      <c r="T240" s="5">
        <f t="shared" si="199"/>
        <v>101299.99999999999</v>
      </c>
      <c r="U240" s="5">
        <f t="shared" si="200"/>
        <v>2.156493727530274</v>
      </c>
      <c r="V240" s="5">
        <f t="shared" si="201"/>
        <v>0</v>
      </c>
      <c r="W240" s="5">
        <f t="shared" si="202"/>
        <v>0</v>
      </c>
      <c r="X240" s="5">
        <f t="shared" si="203"/>
        <v>0</v>
      </c>
      <c r="Y240" s="5">
        <f t="shared" si="204"/>
        <v>0</v>
      </c>
      <c r="Z240" s="5">
        <f t="shared" si="205"/>
        <v>0</v>
      </c>
      <c r="AA240" s="4">
        <f t="shared" si="206"/>
        <v>1.6170000000000002</v>
      </c>
      <c r="AB240" s="5">
        <f t="shared" si="207"/>
        <v>0.3157315305216931</v>
      </c>
      <c r="AC240" s="4">
        <f t="shared" si="208"/>
        <v>0</v>
      </c>
      <c r="AD240" s="5">
        <f t="shared" si="209"/>
        <v>-0.23418991128648456</v>
      </c>
      <c r="AE240" s="5">
        <f t="shared" si="210"/>
        <v>-1.405241919121845</v>
      </c>
      <c r="AF240" s="4">
        <f t="shared" si="211"/>
        <v>0</v>
      </c>
      <c r="AG240" s="4">
        <f t="shared" si="212"/>
        <v>0</v>
      </c>
      <c r="AH240" s="4">
        <f t="shared" si="213"/>
        <v>0</v>
      </c>
      <c r="AI240" s="5">
        <f t="shared" si="214"/>
        <v>0</v>
      </c>
      <c r="AJ240" s="4">
        <f t="shared" si="215"/>
        <v>-0.028386655913513276</v>
      </c>
      <c r="AK240" s="4">
        <f t="shared" si="216"/>
        <v>-0.1703323538329509</v>
      </c>
      <c r="AL240" s="4">
        <f t="shared" si="217"/>
        <v>0.21926731621357348</v>
      </c>
      <c r="AM240" s="4">
        <f t="shared" si="218"/>
        <v>-0.19826484337273656</v>
      </c>
    </row>
    <row r="241" spans="5:39" ht="12.75">
      <c r="E241" s="4">
        <f t="shared" si="162"/>
        <v>4.159999999999999</v>
      </c>
      <c r="F241" s="4">
        <f t="shared" si="185"/>
        <v>10.934979154765161</v>
      </c>
      <c r="G241" s="4">
        <f t="shared" si="186"/>
        <v>-10.083574522469778</v>
      </c>
      <c r="H241" s="4">
        <f t="shared" si="187"/>
        <v>14.874550220606679</v>
      </c>
      <c r="I241" s="4">
        <f t="shared" si="188"/>
        <v>56.80137105750552</v>
      </c>
      <c r="J241" s="4">
        <f t="shared" si="189"/>
        <v>41.469312798608804</v>
      </c>
      <c r="K241" s="4">
        <f t="shared" si="190"/>
        <v>0</v>
      </c>
      <c r="L241" s="4">
        <f t="shared" si="191"/>
        <v>0.0015</v>
      </c>
      <c r="M241" s="4">
        <f t="shared" si="192"/>
        <v>101299.99999999999</v>
      </c>
      <c r="N241" s="4">
        <f t="shared" si="193"/>
        <v>2.156493727530274</v>
      </c>
      <c r="O241" s="57">
        <f t="shared" si="194"/>
        <v>163.65676230643362</v>
      </c>
      <c r="P241" s="4">
        <f t="shared" si="195"/>
        <v>-0.7449130077477413</v>
      </c>
      <c r="Q241" s="5">
        <f t="shared" si="196"/>
        <v>0</v>
      </c>
      <c r="R241" s="4">
        <f t="shared" si="197"/>
        <v>0</v>
      </c>
      <c r="S241" s="5">
        <f t="shared" si="198"/>
        <v>53514.94509574973</v>
      </c>
      <c r="T241" s="5">
        <f t="shared" si="199"/>
        <v>101299.99999999999</v>
      </c>
      <c r="U241" s="5">
        <f t="shared" si="200"/>
        <v>2.156493727530274</v>
      </c>
      <c r="V241" s="5">
        <f t="shared" si="201"/>
        <v>0</v>
      </c>
      <c r="W241" s="5">
        <f t="shared" si="202"/>
        <v>0</v>
      </c>
      <c r="X241" s="5">
        <f t="shared" si="203"/>
        <v>0</v>
      </c>
      <c r="Y241" s="5">
        <f t="shared" si="204"/>
        <v>0</v>
      </c>
      <c r="Z241" s="5">
        <f t="shared" si="205"/>
        <v>0</v>
      </c>
      <c r="AA241" s="4">
        <f t="shared" si="206"/>
        <v>1.6170000000000002</v>
      </c>
      <c r="AB241" s="5">
        <f t="shared" si="207"/>
        <v>0.3197556914192301</v>
      </c>
      <c r="AC241" s="4">
        <f t="shared" si="208"/>
        <v>0</v>
      </c>
      <c r="AD241" s="5">
        <f t="shared" si="209"/>
        <v>-0.23506739823587028</v>
      </c>
      <c r="AE241" s="5">
        <f t="shared" si="210"/>
        <v>-1.4002351032071645</v>
      </c>
      <c r="AF241" s="4">
        <f t="shared" si="211"/>
        <v>0</v>
      </c>
      <c r="AG241" s="4">
        <f t="shared" si="212"/>
        <v>0</v>
      </c>
      <c r="AH241" s="4">
        <f t="shared" si="213"/>
        <v>0</v>
      </c>
      <c r="AI241" s="5">
        <f t="shared" si="214"/>
        <v>0</v>
      </c>
      <c r="AJ241" s="4">
        <f t="shared" si="215"/>
        <v>-0.028493017967984275</v>
      </c>
      <c r="AK241" s="4">
        <f t="shared" si="216"/>
        <v>-0.16972546705541386</v>
      </c>
      <c r="AL241" s="4">
        <f t="shared" si="217"/>
        <v>0.2186995830953032</v>
      </c>
      <c r="AM241" s="4">
        <f t="shared" si="218"/>
        <v>-0.20167149044939556</v>
      </c>
    </row>
    <row r="242" spans="5:39" ht="12.75">
      <c r="E242" s="4">
        <f t="shared" si="162"/>
        <v>4.179999999999999</v>
      </c>
      <c r="F242" s="4">
        <f t="shared" si="185"/>
        <v>10.906486136797177</v>
      </c>
      <c r="G242" s="4">
        <f t="shared" si="186"/>
        <v>-10.253299989525193</v>
      </c>
      <c r="H242" s="4">
        <f t="shared" si="187"/>
        <v>14.969355381156074</v>
      </c>
      <c r="I242" s="4">
        <f t="shared" si="188"/>
        <v>57.02007064060082</v>
      </c>
      <c r="J242" s="4">
        <f t="shared" si="189"/>
        <v>41.26764130815941</v>
      </c>
      <c r="K242" s="4">
        <f t="shared" si="190"/>
        <v>0</v>
      </c>
      <c r="L242" s="4">
        <f t="shared" si="191"/>
        <v>0.0015</v>
      </c>
      <c r="M242" s="4">
        <f t="shared" si="192"/>
        <v>101299.99999999999</v>
      </c>
      <c r="N242" s="4">
        <f t="shared" si="193"/>
        <v>2.156493727530274</v>
      </c>
      <c r="O242" s="57">
        <f t="shared" si="194"/>
        <v>163.65676230643362</v>
      </c>
      <c r="P242" s="4">
        <f t="shared" si="195"/>
        <v>-0.754538740420064</v>
      </c>
      <c r="Q242" s="5">
        <f t="shared" si="196"/>
        <v>0</v>
      </c>
      <c r="R242" s="4">
        <f t="shared" si="197"/>
        <v>0</v>
      </c>
      <c r="S242" s="5">
        <f t="shared" si="198"/>
        <v>53514.94509574973</v>
      </c>
      <c r="T242" s="5">
        <f t="shared" si="199"/>
        <v>101299.99999999999</v>
      </c>
      <c r="U242" s="5">
        <f t="shared" si="200"/>
        <v>2.156493727530274</v>
      </c>
      <c r="V242" s="5">
        <f t="shared" si="201"/>
        <v>0</v>
      </c>
      <c r="W242" s="5">
        <f t="shared" si="202"/>
        <v>0</v>
      </c>
      <c r="X242" s="5">
        <f t="shared" si="203"/>
        <v>0</v>
      </c>
      <c r="Y242" s="5">
        <f t="shared" si="204"/>
        <v>0</v>
      </c>
      <c r="Z242" s="5">
        <f t="shared" si="205"/>
        <v>0</v>
      </c>
      <c r="AA242" s="4">
        <f t="shared" si="206"/>
        <v>1.6170000000000002</v>
      </c>
      <c r="AB242" s="5">
        <f t="shared" si="207"/>
        <v>0.3238447020000262</v>
      </c>
      <c r="AC242" s="4">
        <f t="shared" si="208"/>
        <v>0</v>
      </c>
      <c r="AD242" s="5">
        <f t="shared" si="209"/>
        <v>-0.23594922178711236</v>
      </c>
      <c r="AE242" s="5">
        <f t="shared" si="210"/>
        <v>-1.3951817055526263</v>
      </c>
      <c r="AF242" s="4">
        <f t="shared" si="211"/>
        <v>0</v>
      </c>
      <c r="AG242" s="4">
        <f t="shared" si="212"/>
        <v>0</v>
      </c>
      <c r="AH242" s="4">
        <f t="shared" si="213"/>
        <v>0</v>
      </c>
      <c r="AI242" s="5">
        <f t="shared" si="214"/>
        <v>0</v>
      </c>
      <c r="AJ242" s="4">
        <f t="shared" si="215"/>
        <v>-0.028599905671165136</v>
      </c>
      <c r="AK242" s="4">
        <f t="shared" si="216"/>
        <v>-0.16911293400637895</v>
      </c>
      <c r="AL242" s="4">
        <f t="shared" si="217"/>
        <v>0.21812972273594355</v>
      </c>
      <c r="AM242" s="4">
        <f t="shared" si="218"/>
        <v>-0.20506599979050386</v>
      </c>
    </row>
    <row r="243" spans="5:39" ht="12.75">
      <c r="E243" s="4">
        <f t="shared" si="162"/>
        <v>4.199999999999998</v>
      </c>
      <c r="F243" s="4">
        <f t="shared" si="185"/>
        <v>10.877886231126013</v>
      </c>
      <c r="G243" s="4">
        <f t="shared" si="186"/>
        <v>-10.42241292353157</v>
      </c>
      <c r="H243" s="4">
        <f t="shared" si="187"/>
        <v>15.06502904099155</v>
      </c>
      <c r="I243" s="4">
        <f t="shared" si="188"/>
        <v>57.238200363336766</v>
      </c>
      <c r="J243" s="4">
        <f t="shared" si="189"/>
        <v>41.062575308368906</v>
      </c>
      <c r="K243" s="4">
        <f t="shared" si="190"/>
        <v>0</v>
      </c>
      <c r="L243" s="4">
        <f t="shared" si="191"/>
        <v>0.0015</v>
      </c>
      <c r="M243" s="4">
        <f t="shared" si="192"/>
        <v>101299.99999999999</v>
      </c>
      <c r="N243" s="4">
        <f t="shared" si="193"/>
        <v>2.156493727530274</v>
      </c>
      <c r="O243" s="57">
        <f t="shared" si="194"/>
        <v>163.65676230643362</v>
      </c>
      <c r="P243" s="4">
        <f t="shared" si="195"/>
        <v>-0.7640179986642816</v>
      </c>
      <c r="Q243" s="5">
        <f t="shared" si="196"/>
        <v>0</v>
      </c>
      <c r="R243" s="4">
        <f t="shared" si="197"/>
        <v>0</v>
      </c>
      <c r="S243" s="5">
        <f t="shared" si="198"/>
        <v>53514.94509574973</v>
      </c>
      <c r="T243" s="5">
        <f t="shared" si="199"/>
        <v>101299.99999999999</v>
      </c>
      <c r="U243" s="5">
        <f t="shared" si="200"/>
        <v>2.156493727530274</v>
      </c>
      <c r="V243" s="5">
        <f t="shared" si="201"/>
        <v>0</v>
      </c>
      <c r="W243" s="5">
        <f t="shared" si="202"/>
        <v>0</v>
      </c>
      <c r="X243" s="5">
        <f t="shared" si="203"/>
        <v>0</v>
      </c>
      <c r="Y243" s="5">
        <f t="shared" si="204"/>
        <v>0</v>
      </c>
      <c r="Z243" s="5">
        <f t="shared" si="205"/>
        <v>0</v>
      </c>
      <c r="AA243" s="4">
        <f t="shared" si="206"/>
        <v>1.6170000000000002</v>
      </c>
      <c r="AB243" s="5">
        <f t="shared" si="207"/>
        <v>0.32799750874607575</v>
      </c>
      <c r="AC243" s="4">
        <f t="shared" si="208"/>
        <v>0</v>
      </c>
      <c r="AD243" s="5">
        <f t="shared" si="209"/>
        <v>-0.2368345639775639</v>
      </c>
      <c r="AE243" s="5">
        <f t="shared" si="210"/>
        <v>-1.3900820521660107</v>
      </c>
      <c r="AF243" s="4">
        <f t="shared" si="211"/>
        <v>0</v>
      </c>
      <c r="AG243" s="4">
        <f t="shared" si="212"/>
        <v>0</v>
      </c>
      <c r="AH243" s="4">
        <f t="shared" si="213"/>
        <v>0</v>
      </c>
      <c r="AI243" s="5">
        <f t="shared" si="214"/>
        <v>0</v>
      </c>
      <c r="AJ243" s="4">
        <f t="shared" si="215"/>
        <v>-0.028707219876068352</v>
      </c>
      <c r="AK243" s="4">
        <f t="shared" si="216"/>
        <v>-0.1684947942019407</v>
      </c>
      <c r="AL243" s="4">
        <f t="shared" si="217"/>
        <v>0.21755772462252027</v>
      </c>
      <c r="AM243" s="4">
        <f t="shared" si="218"/>
        <v>-0.20844825847063142</v>
      </c>
    </row>
    <row r="244" spans="5:39" ht="12.75">
      <c r="E244" s="4">
        <f t="shared" si="162"/>
        <v>4.219999999999998</v>
      </c>
      <c r="F244" s="4">
        <f t="shared" si="185"/>
        <v>10.849179011249944</v>
      </c>
      <c r="G244" s="4">
        <f t="shared" si="186"/>
        <v>-10.590907717733511</v>
      </c>
      <c r="H244" s="4">
        <f t="shared" si="187"/>
        <v>15.161530645145746</v>
      </c>
      <c r="I244" s="4">
        <f t="shared" si="188"/>
        <v>57.45575808795929</v>
      </c>
      <c r="J244" s="4">
        <f t="shared" si="189"/>
        <v>40.854127049898274</v>
      </c>
      <c r="K244" s="4">
        <f t="shared" si="190"/>
        <v>0</v>
      </c>
      <c r="L244" s="4">
        <f t="shared" si="191"/>
        <v>0.0015</v>
      </c>
      <c r="M244" s="4">
        <f t="shared" si="192"/>
        <v>101299.99999999999</v>
      </c>
      <c r="N244" s="4">
        <f t="shared" si="193"/>
        <v>2.156493727530274</v>
      </c>
      <c r="O244" s="57">
        <f t="shared" si="194"/>
        <v>163.65676230643362</v>
      </c>
      <c r="P244" s="4">
        <f t="shared" si="195"/>
        <v>-0.7733525590473975</v>
      </c>
      <c r="Q244" s="5">
        <f t="shared" si="196"/>
        <v>0</v>
      </c>
      <c r="R244" s="4">
        <f t="shared" si="197"/>
        <v>0</v>
      </c>
      <c r="S244" s="5">
        <f t="shared" si="198"/>
        <v>53514.94509574973</v>
      </c>
      <c r="T244" s="5">
        <f t="shared" si="199"/>
        <v>101299.99999999999</v>
      </c>
      <c r="U244" s="5">
        <f t="shared" si="200"/>
        <v>2.156493727530274</v>
      </c>
      <c r="V244" s="5">
        <f t="shared" si="201"/>
        <v>0</v>
      </c>
      <c r="W244" s="5">
        <f t="shared" si="202"/>
        <v>0</v>
      </c>
      <c r="X244" s="5">
        <f t="shared" si="203"/>
        <v>0</v>
      </c>
      <c r="Y244" s="5">
        <f t="shared" si="204"/>
        <v>0</v>
      </c>
      <c r="Z244" s="5">
        <f t="shared" si="205"/>
        <v>0</v>
      </c>
      <c r="AA244" s="4">
        <f t="shared" si="206"/>
        <v>1.6170000000000002</v>
      </c>
      <c r="AB244" s="5">
        <f t="shared" si="207"/>
        <v>0.3322130549244958</v>
      </c>
      <c r="AC244" s="4">
        <f t="shared" si="208"/>
        <v>0</v>
      </c>
      <c r="AD244" s="5">
        <f t="shared" si="209"/>
        <v>-0.23772262755700269</v>
      </c>
      <c r="AE244" s="5">
        <f t="shared" si="210"/>
        <v>-1.3849365039269197</v>
      </c>
      <c r="AF244" s="4">
        <f t="shared" si="211"/>
        <v>0</v>
      </c>
      <c r="AG244" s="4">
        <f t="shared" si="212"/>
        <v>0</v>
      </c>
      <c r="AH244" s="4">
        <f t="shared" si="213"/>
        <v>0</v>
      </c>
      <c r="AI244" s="5">
        <f t="shared" si="214"/>
        <v>0</v>
      </c>
      <c r="AJ244" s="4">
        <f t="shared" si="215"/>
        <v>-0.028814863946303355</v>
      </c>
      <c r="AK244" s="4">
        <f t="shared" si="216"/>
        <v>-0.1678710913850812</v>
      </c>
      <c r="AL244" s="4">
        <f t="shared" si="217"/>
        <v>0.2169835802249989</v>
      </c>
      <c r="AM244" s="4">
        <f t="shared" si="218"/>
        <v>-0.21181815435467022</v>
      </c>
    </row>
    <row r="245" spans="5:39" ht="12.75">
      <c r="E245" s="4">
        <f t="shared" si="162"/>
        <v>4.2399999999999975</v>
      </c>
      <c r="F245" s="4">
        <f t="shared" si="185"/>
        <v>10.820364147303641</v>
      </c>
      <c r="G245" s="4">
        <f t="shared" si="186"/>
        <v>-10.758778809118592</v>
      </c>
      <c r="H245" s="4">
        <f t="shared" si="187"/>
        <v>15.258820457158324</v>
      </c>
      <c r="I245" s="4">
        <f t="shared" si="188"/>
        <v>57.67274166818429</v>
      </c>
      <c r="J245" s="4">
        <f t="shared" si="189"/>
        <v>40.64230889554361</v>
      </c>
      <c r="K245" s="4">
        <f t="shared" si="190"/>
        <v>0</v>
      </c>
      <c r="L245" s="4">
        <f t="shared" si="191"/>
        <v>0.0015</v>
      </c>
      <c r="M245" s="4">
        <f t="shared" si="192"/>
        <v>101299.99999999999</v>
      </c>
      <c r="N245" s="4">
        <f t="shared" si="193"/>
        <v>2.156493727530274</v>
      </c>
      <c r="O245" s="57">
        <f t="shared" si="194"/>
        <v>163.65676230643362</v>
      </c>
      <c r="P245" s="4">
        <f t="shared" si="195"/>
        <v>-0.7825442423168988</v>
      </c>
      <c r="Q245" s="5">
        <f t="shared" si="196"/>
        <v>0</v>
      </c>
      <c r="R245" s="4">
        <f t="shared" si="197"/>
        <v>0</v>
      </c>
      <c r="S245" s="5">
        <f t="shared" si="198"/>
        <v>53514.94509574973</v>
      </c>
      <c r="T245" s="5">
        <f t="shared" si="199"/>
        <v>101299.99999999999</v>
      </c>
      <c r="U245" s="5">
        <f t="shared" si="200"/>
        <v>2.156493727530274</v>
      </c>
      <c r="V245" s="5">
        <f t="shared" si="201"/>
        <v>0</v>
      </c>
      <c r="W245" s="5">
        <f t="shared" si="202"/>
        <v>0</v>
      </c>
      <c r="X245" s="5">
        <f t="shared" si="203"/>
        <v>0</v>
      </c>
      <c r="Y245" s="5">
        <f t="shared" si="204"/>
        <v>0</v>
      </c>
      <c r="Z245" s="5">
        <f t="shared" si="205"/>
        <v>0</v>
      </c>
      <c r="AA245" s="4">
        <f t="shared" si="206"/>
        <v>1.6170000000000002</v>
      </c>
      <c r="AB245" s="5">
        <f t="shared" si="207"/>
        <v>0.3364902807970875</v>
      </c>
      <c r="AC245" s="4">
        <f t="shared" si="208"/>
        <v>0</v>
      </c>
      <c r="AD245" s="5">
        <f t="shared" si="209"/>
        <v>-0.23861263591609233</v>
      </c>
      <c r="AE245" s="5">
        <f t="shared" si="210"/>
        <v>-1.379745455149797</v>
      </c>
      <c r="AF245" s="4">
        <f t="shared" si="211"/>
        <v>0</v>
      </c>
      <c r="AG245" s="4">
        <f t="shared" si="212"/>
        <v>0</v>
      </c>
      <c r="AH245" s="4">
        <f t="shared" si="213"/>
        <v>0</v>
      </c>
      <c r="AI245" s="5">
        <f t="shared" si="214"/>
        <v>0</v>
      </c>
      <c r="AJ245" s="4">
        <f t="shared" si="215"/>
        <v>-0.028922743747405128</v>
      </c>
      <c r="AK245" s="4">
        <f t="shared" si="216"/>
        <v>-0.16724187335149054</v>
      </c>
      <c r="AL245" s="4">
        <f t="shared" si="217"/>
        <v>0.2164072829460728</v>
      </c>
      <c r="AM245" s="4">
        <f t="shared" si="218"/>
        <v>-0.21517557618237185</v>
      </c>
    </row>
    <row r="246" spans="5:39" ht="12.75">
      <c r="E246" s="4">
        <f t="shared" si="162"/>
        <v>4.259999999999997</v>
      </c>
      <c r="F246" s="4">
        <f t="shared" si="185"/>
        <v>10.791441403556236</v>
      </c>
      <c r="G246" s="4">
        <f t="shared" si="186"/>
        <v>-10.926020682470083</v>
      </c>
      <c r="H246" s="4">
        <f t="shared" si="187"/>
        <v>15.356859559172632</v>
      </c>
      <c r="I246" s="4">
        <f t="shared" si="188"/>
        <v>57.88914895113036</v>
      </c>
      <c r="J246" s="4">
        <f t="shared" si="189"/>
        <v>40.42713331936123</v>
      </c>
      <c r="K246" s="4">
        <f t="shared" si="190"/>
        <v>0</v>
      </c>
      <c r="L246" s="4">
        <f t="shared" si="191"/>
        <v>0.0015</v>
      </c>
      <c r="M246" s="4">
        <f t="shared" si="192"/>
        <v>101299.99999999999</v>
      </c>
      <c r="N246" s="4">
        <f t="shared" si="193"/>
        <v>2.156493727530274</v>
      </c>
      <c r="O246" s="57">
        <f t="shared" si="194"/>
        <v>163.65676230643362</v>
      </c>
      <c r="P246" s="4">
        <f t="shared" si="195"/>
        <v>-0.791594907555574</v>
      </c>
      <c r="Q246" s="5">
        <f t="shared" si="196"/>
        <v>0</v>
      </c>
      <c r="R246" s="4">
        <f t="shared" si="197"/>
        <v>0</v>
      </c>
      <c r="S246" s="5">
        <f t="shared" si="198"/>
        <v>53514.94509574973</v>
      </c>
      <c r="T246" s="5">
        <f t="shared" si="199"/>
        <v>101299.99999999999</v>
      </c>
      <c r="U246" s="5">
        <f t="shared" si="200"/>
        <v>2.156493727530274</v>
      </c>
      <c r="V246" s="5">
        <f t="shared" si="201"/>
        <v>0</v>
      </c>
      <c r="W246" s="5">
        <f t="shared" si="202"/>
        <v>0</v>
      </c>
      <c r="X246" s="5">
        <f t="shared" si="203"/>
        <v>0</v>
      </c>
      <c r="Y246" s="5">
        <f t="shared" si="204"/>
        <v>0</v>
      </c>
      <c r="Z246" s="5">
        <f t="shared" si="205"/>
        <v>0</v>
      </c>
      <c r="AA246" s="4">
        <f t="shared" si="206"/>
        <v>1.6170000000000002</v>
      </c>
      <c r="AB246" s="5">
        <f t="shared" si="207"/>
        <v>0.3408281238375704</v>
      </c>
      <c r="AC246" s="4">
        <f t="shared" si="208"/>
        <v>0</v>
      </c>
      <c r="AD246" s="5">
        <f t="shared" si="209"/>
        <v>-0.23950383298779784</v>
      </c>
      <c r="AE246" s="5">
        <f t="shared" si="210"/>
        <v>-1.3745093321738109</v>
      </c>
      <c r="AF246" s="4">
        <f t="shared" si="211"/>
        <v>0</v>
      </c>
      <c r="AG246" s="4">
        <f t="shared" si="212"/>
        <v>0</v>
      </c>
      <c r="AH246" s="4">
        <f t="shared" si="213"/>
        <v>0</v>
      </c>
      <c r="AI246" s="5">
        <f t="shared" si="214"/>
        <v>0</v>
      </c>
      <c r="AJ246" s="4">
        <f t="shared" si="215"/>
        <v>-0.02903076763488459</v>
      </c>
      <c r="AK246" s="4">
        <f t="shared" si="216"/>
        <v>-0.16660719177864372</v>
      </c>
      <c r="AL246" s="4">
        <f t="shared" si="217"/>
        <v>0.21582882807112472</v>
      </c>
      <c r="AM246" s="4">
        <f t="shared" si="218"/>
        <v>-0.21852041364940167</v>
      </c>
    </row>
    <row r="247" spans="5:39" ht="12.75">
      <c r="E247" s="4">
        <f t="shared" si="162"/>
        <v>4.279999999999997</v>
      </c>
      <c r="F247" s="4">
        <f t="shared" si="185"/>
        <v>10.762410635921352</v>
      </c>
      <c r="G247" s="4">
        <f t="shared" si="186"/>
        <v>-11.092627874248727</v>
      </c>
      <c r="H247" s="4">
        <f t="shared" si="187"/>
        <v>15.455609850560826</v>
      </c>
      <c r="I247" s="4">
        <f t="shared" si="188"/>
        <v>58.104977779201484</v>
      </c>
      <c r="J247" s="4">
        <f t="shared" si="189"/>
        <v>40.20861290571183</v>
      </c>
      <c r="K247" s="4">
        <f t="shared" si="190"/>
        <v>0</v>
      </c>
      <c r="L247" s="4">
        <f t="shared" si="191"/>
        <v>0.0015</v>
      </c>
      <c r="M247" s="4">
        <f t="shared" si="192"/>
        <v>101299.99999999999</v>
      </c>
      <c r="N247" s="4">
        <f t="shared" si="193"/>
        <v>2.156493727530274</v>
      </c>
      <c r="O247" s="57">
        <f t="shared" si="194"/>
        <v>163.65676230643362</v>
      </c>
      <c r="P247" s="4">
        <f t="shared" si="195"/>
        <v>-0.8005064466721648</v>
      </c>
      <c r="Q247" s="5">
        <f t="shared" si="196"/>
        <v>0</v>
      </c>
      <c r="R247" s="4">
        <f t="shared" si="197"/>
        <v>0</v>
      </c>
      <c r="S247" s="5">
        <f t="shared" si="198"/>
        <v>53514.94509574973</v>
      </c>
      <c r="T247" s="5">
        <f t="shared" si="199"/>
        <v>101299.99999999999</v>
      </c>
      <c r="U247" s="5">
        <f t="shared" si="200"/>
        <v>2.156493727530274</v>
      </c>
      <c r="V247" s="5">
        <f t="shared" si="201"/>
        <v>0</v>
      </c>
      <c r="W247" s="5">
        <f t="shared" si="202"/>
        <v>0</v>
      </c>
      <c r="X247" s="5">
        <f t="shared" si="203"/>
        <v>0</v>
      </c>
      <c r="Y247" s="5">
        <f t="shared" si="204"/>
        <v>0</v>
      </c>
      <c r="Z247" s="5">
        <f t="shared" si="205"/>
        <v>0</v>
      </c>
      <c r="AA247" s="4">
        <f t="shared" si="206"/>
        <v>1.6170000000000002</v>
      </c>
      <c r="AB247" s="5">
        <f t="shared" si="207"/>
        <v>0.34522551895593656</v>
      </c>
      <c r="AC247" s="4">
        <f t="shared" si="208"/>
        <v>0</v>
      </c>
      <c r="AD247" s="5">
        <f t="shared" si="209"/>
        <v>-0.2403954831240787</v>
      </c>
      <c r="AE247" s="5">
        <f t="shared" si="210"/>
        <v>-1.369228591980559</v>
      </c>
      <c r="AF247" s="4">
        <f t="shared" si="211"/>
        <v>0</v>
      </c>
      <c r="AG247" s="4">
        <f t="shared" si="212"/>
        <v>0</v>
      </c>
      <c r="AH247" s="4">
        <f t="shared" si="213"/>
        <v>0</v>
      </c>
      <c r="AI247" s="5">
        <f t="shared" si="214"/>
        <v>0</v>
      </c>
      <c r="AJ247" s="4">
        <f t="shared" si="215"/>
        <v>-0.029138846439282266</v>
      </c>
      <c r="AK247" s="4">
        <f t="shared" si="216"/>
        <v>-0.16596710205824955</v>
      </c>
      <c r="AL247" s="4">
        <f t="shared" si="217"/>
        <v>0.21524821271842703</v>
      </c>
      <c r="AM247" s="4">
        <f t="shared" si="218"/>
        <v>-0.22185255748497454</v>
      </c>
    </row>
    <row r="248" spans="5:39" ht="12.75">
      <c r="E248" s="4">
        <f t="shared" si="162"/>
        <v>4.299999999999996</v>
      </c>
      <c r="F248" s="4">
        <f t="shared" si="185"/>
        <v>10.73327178948207</v>
      </c>
      <c r="G248" s="4">
        <f t="shared" si="186"/>
        <v>-11.258594976306977</v>
      </c>
      <c r="H248" s="4">
        <f t="shared" si="187"/>
        <v>15.55503404520274</v>
      </c>
      <c r="I248" s="4">
        <f t="shared" si="188"/>
        <v>58.32022599191991</v>
      </c>
      <c r="J248" s="4">
        <f t="shared" si="189"/>
        <v>39.98676034822686</v>
      </c>
      <c r="K248" s="4">
        <f t="shared" si="190"/>
        <v>0</v>
      </c>
      <c r="L248" s="4">
        <f t="shared" si="191"/>
        <v>0.0015</v>
      </c>
      <c r="M248" s="4">
        <f t="shared" si="192"/>
        <v>101299.99999999999</v>
      </c>
      <c r="N248" s="4">
        <f t="shared" si="193"/>
        <v>2.156493727530274</v>
      </c>
      <c r="O248" s="57">
        <f t="shared" si="194"/>
        <v>163.65676230643362</v>
      </c>
      <c r="P248" s="4">
        <f t="shared" si="195"/>
        <v>-0.8092807792203696</v>
      </c>
      <c r="Q248" s="5">
        <f t="shared" si="196"/>
        <v>0</v>
      </c>
      <c r="R248" s="4">
        <f t="shared" si="197"/>
        <v>0</v>
      </c>
      <c r="S248" s="5">
        <f t="shared" si="198"/>
        <v>53514.94509574973</v>
      </c>
      <c r="T248" s="5">
        <f t="shared" si="199"/>
        <v>101299.99999999999</v>
      </c>
      <c r="U248" s="5">
        <f t="shared" si="200"/>
        <v>2.156493727530274</v>
      </c>
      <c r="V248" s="5">
        <f t="shared" si="201"/>
        <v>0</v>
      </c>
      <c r="W248" s="5">
        <f t="shared" si="202"/>
        <v>0</v>
      </c>
      <c r="X248" s="5">
        <f t="shared" si="203"/>
        <v>0</v>
      </c>
      <c r="Y248" s="5">
        <f t="shared" si="204"/>
        <v>0</v>
      </c>
      <c r="Z248" s="5">
        <f t="shared" si="205"/>
        <v>0</v>
      </c>
      <c r="AA248" s="4">
        <f t="shared" si="206"/>
        <v>1.6170000000000002</v>
      </c>
      <c r="AB248" s="5">
        <f t="shared" si="207"/>
        <v>0.34968139872937404</v>
      </c>
      <c r="AC248" s="4">
        <f t="shared" si="208"/>
        <v>0</v>
      </c>
      <c r="AD248" s="5">
        <f t="shared" si="209"/>
        <v>-0.24128687095005988</v>
      </c>
      <c r="AE248" s="5">
        <f t="shared" si="210"/>
        <v>-1.363903720840348</v>
      </c>
      <c r="AF248" s="4">
        <f t="shared" si="211"/>
        <v>0</v>
      </c>
      <c r="AG248" s="4">
        <f t="shared" si="212"/>
        <v>0</v>
      </c>
      <c r="AH248" s="4">
        <f t="shared" si="213"/>
        <v>0</v>
      </c>
      <c r="AI248" s="5">
        <f t="shared" si="214"/>
        <v>0</v>
      </c>
      <c r="AJ248" s="4">
        <f t="shared" si="215"/>
        <v>-0.029246893448492104</v>
      </c>
      <c r="AK248" s="4">
        <f t="shared" si="216"/>
        <v>-0.16532166313216337</v>
      </c>
      <c r="AL248" s="4">
        <f t="shared" si="217"/>
        <v>0.2146654357896414</v>
      </c>
      <c r="AM248" s="4">
        <f t="shared" si="218"/>
        <v>-0.22517189952613956</v>
      </c>
    </row>
    <row r="249" spans="5:39" ht="12.75">
      <c r="E249" s="4">
        <f t="shared" si="162"/>
        <v>4.319999999999996</v>
      </c>
      <c r="F249" s="4">
        <f t="shared" si="185"/>
        <v>10.704024896033577</v>
      </c>
      <c r="G249" s="4">
        <f t="shared" si="186"/>
        <v>-11.42391663943914</v>
      </c>
      <c r="H249" s="4">
        <f t="shared" si="187"/>
        <v>15.65509566753781</v>
      </c>
      <c r="I249" s="4">
        <f t="shared" si="188"/>
        <v>58.53489142770955</v>
      </c>
      <c r="J249" s="4">
        <f t="shared" si="189"/>
        <v>39.76158844870072</v>
      </c>
      <c r="K249" s="4">
        <f t="shared" si="190"/>
        <v>0</v>
      </c>
      <c r="L249" s="4">
        <f t="shared" si="191"/>
        <v>0.0015</v>
      </c>
      <c r="M249" s="4">
        <f t="shared" si="192"/>
        <v>101299.99999999999</v>
      </c>
      <c r="N249" s="4">
        <f t="shared" si="193"/>
        <v>2.156493727530274</v>
      </c>
      <c r="O249" s="57">
        <f t="shared" si="194"/>
        <v>163.65676230643362</v>
      </c>
      <c r="P249" s="4">
        <f t="shared" si="195"/>
        <v>-0.8179198475376243</v>
      </c>
      <c r="Q249" s="5">
        <f t="shared" si="196"/>
        <v>0</v>
      </c>
      <c r="R249" s="4">
        <f t="shared" si="197"/>
        <v>0</v>
      </c>
      <c r="S249" s="5">
        <f t="shared" si="198"/>
        <v>53514.94509574973</v>
      </c>
      <c r="T249" s="5">
        <f t="shared" si="199"/>
        <v>101299.99999999999</v>
      </c>
      <c r="U249" s="5">
        <f t="shared" si="200"/>
        <v>2.156493727530274</v>
      </c>
      <c r="V249" s="5">
        <f t="shared" si="201"/>
        <v>0</v>
      </c>
      <c r="W249" s="5">
        <f t="shared" si="202"/>
        <v>0</v>
      </c>
      <c r="X249" s="5">
        <f t="shared" si="203"/>
        <v>0</v>
      </c>
      <c r="Y249" s="5">
        <f t="shared" si="204"/>
        <v>0</v>
      </c>
      <c r="Z249" s="5">
        <f t="shared" si="205"/>
        <v>0</v>
      </c>
      <c r="AA249" s="4">
        <f t="shared" si="206"/>
        <v>1.6170000000000002</v>
      </c>
      <c r="AB249" s="5">
        <f t="shared" si="207"/>
        <v>0.35419469363922745</v>
      </c>
      <c r="AC249" s="4">
        <f t="shared" si="208"/>
        <v>0</v>
      </c>
      <c r="AD249" s="5">
        <f t="shared" si="209"/>
        <v>-0.24217730119777436</v>
      </c>
      <c r="AE249" s="5">
        <f t="shared" si="210"/>
        <v>-1.3585352329876497</v>
      </c>
      <c r="AF249" s="4">
        <f t="shared" si="211"/>
        <v>0</v>
      </c>
      <c r="AG249" s="4">
        <f t="shared" si="212"/>
        <v>0</v>
      </c>
      <c r="AH249" s="4">
        <f t="shared" si="213"/>
        <v>0</v>
      </c>
      <c r="AI249" s="5">
        <f t="shared" si="214"/>
        <v>0</v>
      </c>
      <c r="AJ249" s="4">
        <f t="shared" si="215"/>
        <v>-0.029354824387609012</v>
      </c>
      <c r="AK249" s="4">
        <f t="shared" si="216"/>
        <v>-0.16467093733183633</v>
      </c>
      <c r="AL249" s="4">
        <f t="shared" si="217"/>
        <v>0.21408049792067155</v>
      </c>
      <c r="AM249" s="4">
        <f t="shared" si="218"/>
        <v>-0.2284783327887828</v>
      </c>
    </row>
    <row r="250" spans="5:39" ht="12.75">
      <c r="E250" s="4">
        <f t="shared" si="162"/>
        <v>4.339999999999995</v>
      </c>
      <c r="F250" s="4">
        <f t="shared" si="185"/>
        <v>10.674670071645968</v>
      </c>
      <c r="G250" s="4">
        <f t="shared" si="186"/>
        <v>-11.588587576770976</v>
      </c>
      <c r="H250" s="4">
        <f t="shared" si="187"/>
        <v>15.755759047503384</v>
      </c>
      <c r="I250" s="4">
        <f t="shared" si="188"/>
        <v>58.74897192563022</v>
      </c>
      <c r="J250" s="4">
        <f t="shared" si="189"/>
        <v>39.53311011591194</v>
      </c>
      <c r="K250" s="4">
        <f t="shared" si="190"/>
        <v>0</v>
      </c>
      <c r="L250" s="4">
        <f t="shared" si="191"/>
        <v>0.0015</v>
      </c>
      <c r="M250" s="4">
        <f t="shared" si="192"/>
        <v>101299.99999999999</v>
      </c>
      <c r="N250" s="4">
        <f t="shared" si="193"/>
        <v>2.156493727530274</v>
      </c>
      <c r="O250" s="57">
        <f t="shared" si="194"/>
        <v>163.65676230643362</v>
      </c>
      <c r="P250" s="4">
        <f t="shared" si="195"/>
        <v>-0.8264256121941843</v>
      </c>
      <c r="Q250" s="5">
        <f t="shared" si="196"/>
        <v>0</v>
      </c>
      <c r="R250" s="4">
        <f t="shared" si="197"/>
        <v>0</v>
      </c>
      <c r="S250" s="5">
        <f t="shared" si="198"/>
        <v>53514.94509574973</v>
      </c>
      <c r="T250" s="5">
        <f t="shared" si="199"/>
        <v>101299.99999999999</v>
      </c>
      <c r="U250" s="5">
        <f t="shared" si="200"/>
        <v>2.156493727530274</v>
      </c>
      <c r="V250" s="5">
        <f t="shared" si="201"/>
        <v>0</v>
      </c>
      <c r="W250" s="5">
        <f t="shared" si="202"/>
        <v>0</v>
      </c>
      <c r="X250" s="5">
        <f t="shared" si="203"/>
        <v>0</v>
      </c>
      <c r="Y250" s="5">
        <f t="shared" si="204"/>
        <v>0</v>
      </c>
      <c r="Z250" s="5">
        <f t="shared" si="205"/>
        <v>0</v>
      </c>
      <c r="AA250" s="4">
        <f t="shared" si="206"/>
        <v>1.6170000000000002</v>
      </c>
      <c r="AB250" s="5">
        <f t="shared" si="207"/>
        <v>0.35876433231347504</v>
      </c>
      <c r="AC250" s="4">
        <f t="shared" si="208"/>
        <v>0</v>
      </c>
      <c r="AD250" s="5">
        <f t="shared" si="209"/>
        <v>-0.24306609852145097</v>
      </c>
      <c r="AE250" s="5">
        <f t="shared" si="210"/>
        <v>-1.3531236693261524</v>
      </c>
      <c r="AF250" s="4">
        <f t="shared" si="211"/>
        <v>0</v>
      </c>
      <c r="AG250" s="4">
        <f t="shared" si="212"/>
        <v>0</v>
      </c>
      <c r="AH250" s="4">
        <f t="shared" si="213"/>
        <v>0</v>
      </c>
      <c r="AI250" s="5">
        <f t="shared" si="214"/>
        <v>0</v>
      </c>
      <c r="AJ250" s="4">
        <f t="shared" si="215"/>
        <v>-0.029462557396539513</v>
      </c>
      <c r="AK250" s="4">
        <f t="shared" si="216"/>
        <v>-0.1640149902213518</v>
      </c>
      <c r="AL250" s="4">
        <f t="shared" si="217"/>
        <v>0.21349340143291937</v>
      </c>
      <c r="AM250" s="4">
        <f t="shared" si="218"/>
        <v>-0.23177175153541954</v>
      </c>
    </row>
    <row r="251" spans="5:39" ht="12.75">
      <c r="E251" s="4">
        <f t="shared" si="162"/>
        <v>4.359999999999995</v>
      </c>
      <c r="F251" s="4">
        <f t="shared" si="185"/>
        <v>10.645207514249428</v>
      </c>
      <c r="G251" s="4">
        <f t="shared" si="186"/>
        <v>-11.752602566992328</v>
      </c>
      <c r="H251" s="4">
        <f t="shared" si="187"/>
        <v>15.856989314466574</v>
      </c>
      <c r="I251" s="4">
        <f t="shared" si="188"/>
        <v>58.96246532706314</v>
      </c>
      <c r="J251" s="4">
        <f t="shared" si="189"/>
        <v>39.30133836437652</v>
      </c>
      <c r="K251" s="4">
        <f t="shared" si="190"/>
        <v>0</v>
      </c>
      <c r="L251" s="4">
        <f t="shared" si="191"/>
        <v>0.0015</v>
      </c>
      <c r="M251" s="4">
        <f t="shared" si="192"/>
        <v>101299.99999999999</v>
      </c>
      <c r="N251" s="4">
        <f t="shared" si="193"/>
        <v>2.156493727530274</v>
      </c>
      <c r="O251" s="57">
        <f t="shared" si="194"/>
        <v>163.65676230643362</v>
      </c>
      <c r="P251" s="4">
        <f t="shared" si="195"/>
        <v>-0.8348000477423091</v>
      </c>
      <c r="Q251" s="5">
        <f t="shared" si="196"/>
        <v>0</v>
      </c>
      <c r="R251" s="4">
        <f t="shared" si="197"/>
        <v>0</v>
      </c>
      <c r="S251" s="5">
        <f t="shared" si="198"/>
        <v>53514.94509574973</v>
      </c>
      <c r="T251" s="5">
        <f t="shared" si="199"/>
        <v>101299.99999999999</v>
      </c>
      <c r="U251" s="5">
        <f t="shared" si="200"/>
        <v>2.156493727530274</v>
      </c>
      <c r="V251" s="5">
        <f t="shared" si="201"/>
        <v>0</v>
      </c>
      <c r="W251" s="5">
        <f t="shared" si="202"/>
        <v>0</v>
      </c>
      <c r="X251" s="5">
        <f t="shared" si="203"/>
        <v>0</v>
      </c>
      <c r="Y251" s="5">
        <f t="shared" si="204"/>
        <v>0</v>
      </c>
      <c r="Z251" s="5">
        <f t="shared" si="205"/>
        <v>0</v>
      </c>
      <c r="AA251" s="4">
        <f t="shared" si="206"/>
        <v>1.6170000000000002</v>
      </c>
      <c r="AB251" s="5">
        <f t="shared" si="207"/>
        <v>0.363389241774211</v>
      </c>
      <c r="AC251" s="4">
        <f t="shared" si="208"/>
        <v>0</v>
      </c>
      <c r="AD251" s="5">
        <f t="shared" si="209"/>
        <v>-0.24395260729620816</v>
      </c>
      <c r="AE251" s="5">
        <f t="shared" si="210"/>
        <v>-1.3476695961637122</v>
      </c>
      <c r="AF251" s="4">
        <f t="shared" si="211"/>
        <v>0</v>
      </c>
      <c r="AG251" s="4">
        <f t="shared" si="212"/>
        <v>0</v>
      </c>
      <c r="AH251" s="4">
        <f t="shared" si="213"/>
        <v>0</v>
      </c>
      <c r="AI251" s="5">
        <f t="shared" si="214"/>
        <v>0</v>
      </c>
      <c r="AJ251" s="4">
        <f t="shared" si="215"/>
        <v>-0.029570013005600988</v>
      </c>
      <c r="AK251" s="4">
        <f t="shared" si="216"/>
        <v>-0.16335389044408632</v>
      </c>
      <c r="AL251" s="4">
        <f t="shared" si="217"/>
        <v>0.21290415028498857</v>
      </c>
      <c r="AM251" s="4">
        <f t="shared" si="218"/>
        <v>-0.23505205133984658</v>
      </c>
    </row>
    <row r="252" spans="5:39" ht="12.75">
      <c r="E252" s="4">
        <f t="shared" si="162"/>
        <v>4.379999999999995</v>
      </c>
      <c r="F252" s="4">
        <f t="shared" si="185"/>
        <v>10.615637501243826</v>
      </c>
      <c r="G252" s="4">
        <f t="shared" si="186"/>
        <v>-11.915956457436415</v>
      </c>
      <c r="H252" s="4">
        <f t="shared" si="187"/>
        <v>15.958752390250776</v>
      </c>
      <c r="I252" s="4">
        <f t="shared" si="188"/>
        <v>59.175369477348134</v>
      </c>
      <c r="J252" s="4">
        <f t="shared" si="189"/>
        <v>39.06628631303667</v>
      </c>
      <c r="K252" s="4">
        <f t="shared" si="190"/>
        <v>0</v>
      </c>
      <c r="L252" s="4">
        <f t="shared" si="191"/>
        <v>0.0015</v>
      </c>
      <c r="M252" s="4">
        <f t="shared" si="192"/>
        <v>101299.99999999999</v>
      </c>
      <c r="N252" s="4">
        <f t="shared" si="193"/>
        <v>2.156493727530274</v>
      </c>
      <c r="O252" s="57">
        <f t="shared" si="194"/>
        <v>163.65676230643362</v>
      </c>
      <c r="P252" s="4">
        <f t="shared" si="195"/>
        <v>-0.8430451387547878</v>
      </c>
      <c r="Q252" s="5">
        <f t="shared" si="196"/>
        <v>0</v>
      </c>
      <c r="R252" s="4">
        <f t="shared" si="197"/>
        <v>0</v>
      </c>
      <c r="S252" s="5">
        <f t="shared" si="198"/>
        <v>53514.94509574973</v>
      </c>
      <c r="T252" s="5">
        <f t="shared" si="199"/>
        <v>101299.99999999999</v>
      </c>
      <c r="U252" s="5">
        <f t="shared" si="200"/>
        <v>2.156493727530274</v>
      </c>
      <c r="V252" s="5">
        <f t="shared" si="201"/>
        <v>0</v>
      </c>
      <c r="W252" s="5">
        <f t="shared" si="202"/>
        <v>0</v>
      </c>
      <c r="X252" s="5">
        <f t="shared" si="203"/>
        <v>0</v>
      </c>
      <c r="Y252" s="5">
        <f t="shared" si="204"/>
        <v>0</v>
      </c>
      <c r="Z252" s="5">
        <f t="shared" si="205"/>
        <v>0</v>
      </c>
      <c r="AA252" s="4">
        <f t="shared" si="206"/>
        <v>1.6170000000000002</v>
      </c>
      <c r="AB252" s="5">
        <f t="shared" si="207"/>
        <v>0.36806834768963903</v>
      </c>
      <c r="AC252" s="4">
        <f t="shared" si="208"/>
        <v>0</v>
      </c>
      <c r="AD252" s="5">
        <f t="shared" si="209"/>
        <v>-0.24483619140190097</v>
      </c>
      <c r="AE252" s="5">
        <f t="shared" si="210"/>
        <v>-1.3421736039773606</v>
      </c>
      <c r="AF252" s="4">
        <f t="shared" si="211"/>
        <v>0</v>
      </c>
      <c r="AG252" s="4">
        <f t="shared" si="212"/>
        <v>0</v>
      </c>
      <c r="AH252" s="4">
        <f t="shared" si="213"/>
        <v>0</v>
      </c>
      <c r="AI252" s="5">
        <f t="shared" si="214"/>
        <v>0</v>
      </c>
      <c r="AJ252" s="4">
        <f t="shared" si="215"/>
        <v>-0.029677114109321327</v>
      </c>
      <c r="AK252" s="4">
        <f t="shared" si="216"/>
        <v>-0.1626877095730134</v>
      </c>
      <c r="AL252" s="4">
        <f t="shared" si="217"/>
        <v>0.21231275002487654</v>
      </c>
      <c r="AM252" s="4">
        <f t="shared" si="218"/>
        <v>-0.23831912914872833</v>
      </c>
    </row>
    <row r="253" spans="5:39" ht="12.75">
      <c r="E253" s="4">
        <f t="shared" si="162"/>
        <v>4.399999999999994</v>
      </c>
      <c r="F253" s="4">
        <f t="shared" si="185"/>
        <v>10.585960387134506</v>
      </c>
      <c r="G253" s="4">
        <f t="shared" si="186"/>
        <v>-12.078644167009429</v>
      </c>
      <c r="H253" s="4">
        <f t="shared" si="187"/>
        <v>16.061014981351953</v>
      </c>
      <c r="I253" s="4">
        <f t="shared" si="188"/>
        <v>59.38768222737301</v>
      </c>
      <c r="J253" s="4">
        <f t="shared" si="189"/>
        <v>38.82796718388794</v>
      </c>
      <c r="K253" s="4">
        <f t="shared" si="190"/>
        <v>0</v>
      </c>
      <c r="L253" s="4">
        <f t="shared" si="191"/>
        <v>0.0015</v>
      </c>
      <c r="M253" s="4">
        <f t="shared" si="192"/>
        <v>101299.99999999999</v>
      </c>
      <c r="N253" s="4">
        <f t="shared" si="193"/>
        <v>2.156493727530274</v>
      </c>
      <c r="O253" s="57">
        <f t="shared" si="194"/>
        <v>163.65676230643362</v>
      </c>
      <c r="P253" s="4">
        <f t="shared" si="195"/>
        <v>-0.8511628761416246</v>
      </c>
      <c r="Q253" s="5">
        <f t="shared" si="196"/>
        <v>0</v>
      </c>
      <c r="R253" s="4">
        <f t="shared" si="197"/>
        <v>0</v>
      </c>
      <c r="S253" s="5">
        <f t="shared" si="198"/>
        <v>53514.94509574973</v>
      </c>
      <c r="T253" s="5">
        <f t="shared" si="199"/>
        <v>101299.99999999999</v>
      </c>
      <c r="U253" s="5">
        <f t="shared" si="200"/>
        <v>2.156493727530274</v>
      </c>
      <c r="V253" s="5">
        <f t="shared" si="201"/>
        <v>0</v>
      </c>
      <c r="W253" s="5">
        <f t="shared" si="202"/>
        <v>0</v>
      </c>
      <c r="X253" s="5">
        <f t="shared" si="203"/>
        <v>0</v>
      </c>
      <c r="Y253" s="5">
        <f t="shared" si="204"/>
        <v>0</v>
      </c>
      <c r="Z253" s="5">
        <f t="shared" si="205"/>
        <v>0</v>
      </c>
      <c r="AA253" s="4">
        <f t="shared" si="206"/>
        <v>1.6170000000000002</v>
      </c>
      <c r="AB253" s="5">
        <f t="shared" si="207"/>
        <v>0.3728005746300914</v>
      </c>
      <c r="AC253" s="4">
        <f t="shared" si="208"/>
        <v>0</v>
      </c>
      <c r="AD253" s="5">
        <f t="shared" si="209"/>
        <v>-0.24571623399375803</v>
      </c>
      <c r="AE253" s="5">
        <f t="shared" si="210"/>
        <v>-1.3366363062084339</v>
      </c>
      <c r="AF253" s="4">
        <f t="shared" si="211"/>
        <v>0</v>
      </c>
      <c r="AG253" s="4">
        <f t="shared" si="212"/>
        <v>0</v>
      </c>
      <c r="AH253" s="4">
        <f t="shared" si="213"/>
        <v>0</v>
      </c>
      <c r="AI253" s="5">
        <f t="shared" si="214"/>
        <v>0</v>
      </c>
      <c r="AJ253" s="4">
        <f t="shared" si="215"/>
        <v>-0.029783785938637335</v>
      </c>
      <c r="AK253" s="4">
        <f t="shared" si="216"/>
        <v>-0.16201652196465866</v>
      </c>
      <c r="AL253" s="4">
        <f t="shared" si="217"/>
        <v>0.21171920774269012</v>
      </c>
      <c r="AM253" s="4">
        <f t="shared" si="218"/>
        <v>-0.2415728833401886</v>
      </c>
    </row>
    <row r="254" spans="5:39" ht="12.75">
      <c r="E254" s="4">
        <f t="shared" si="162"/>
        <v>4.419999999999994</v>
      </c>
      <c r="F254" s="4">
        <f t="shared" si="185"/>
        <v>10.556176601195869</v>
      </c>
      <c r="G254" s="4">
        <f t="shared" si="186"/>
        <v>-12.240660688974089</v>
      </c>
      <c r="H254" s="4">
        <f t="shared" si="187"/>
        <v>16.16374457043388</v>
      </c>
      <c r="I254" s="4">
        <f t="shared" si="188"/>
        <v>59.5994014351157</v>
      </c>
      <c r="J254" s="4">
        <f t="shared" si="189"/>
        <v>38.58639430054775</v>
      </c>
      <c r="K254" s="4">
        <f t="shared" si="190"/>
        <v>0</v>
      </c>
      <c r="L254" s="4">
        <f t="shared" si="191"/>
        <v>0.0015</v>
      </c>
      <c r="M254" s="4">
        <f t="shared" si="192"/>
        <v>101299.99999999999</v>
      </c>
      <c r="N254" s="4">
        <f t="shared" si="193"/>
        <v>2.156493727530274</v>
      </c>
      <c r="O254" s="57">
        <f t="shared" si="194"/>
        <v>163.65676230643362</v>
      </c>
      <c r="P254" s="4">
        <f t="shared" si="195"/>
        <v>-0.859155253733417</v>
      </c>
      <c r="Q254" s="5">
        <f t="shared" si="196"/>
        <v>0</v>
      </c>
      <c r="R254" s="4">
        <f t="shared" si="197"/>
        <v>0</v>
      </c>
      <c r="S254" s="5">
        <f t="shared" si="198"/>
        <v>53514.94509574973</v>
      </c>
      <c r="T254" s="5">
        <f t="shared" si="199"/>
        <v>101299.99999999999</v>
      </c>
      <c r="U254" s="5">
        <f t="shared" si="200"/>
        <v>2.156493727530274</v>
      </c>
      <c r="V254" s="5">
        <f t="shared" si="201"/>
        <v>0</v>
      </c>
      <c r="W254" s="5">
        <f t="shared" si="202"/>
        <v>0</v>
      </c>
      <c r="X254" s="5">
        <f t="shared" si="203"/>
        <v>0</v>
      </c>
      <c r="Y254" s="5">
        <f t="shared" si="204"/>
        <v>0</v>
      </c>
      <c r="Z254" s="5">
        <f t="shared" si="205"/>
        <v>0</v>
      </c>
      <c r="AA254" s="4">
        <f t="shared" si="206"/>
        <v>1.6170000000000002</v>
      </c>
      <c r="AB254" s="5">
        <f t="shared" si="207"/>
        <v>0.37758484632760536</v>
      </c>
      <c r="AC254" s="4">
        <f t="shared" si="208"/>
        <v>0</v>
      </c>
      <c r="AD254" s="5">
        <f t="shared" si="209"/>
        <v>-0.24659213726133594</v>
      </c>
      <c r="AE254" s="5">
        <f t="shared" si="210"/>
        <v>-1.3310583380877707</v>
      </c>
      <c r="AF254" s="4">
        <f t="shared" si="211"/>
        <v>0</v>
      </c>
      <c r="AG254" s="4">
        <f t="shared" si="212"/>
        <v>0</v>
      </c>
      <c r="AH254" s="4">
        <f t="shared" si="213"/>
        <v>0</v>
      </c>
      <c r="AI254" s="5">
        <f t="shared" si="214"/>
        <v>0</v>
      </c>
      <c r="AJ254" s="4">
        <f t="shared" si="215"/>
        <v>-0.029889956031677083</v>
      </c>
      <c r="AK254" s="4">
        <f t="shared" si="216"/>
        <v>-0.1613404046166995</v>
      </c>
      <c r="AL254" s="4">
        <f t="shared" si="217"/>
        <v>0.21112353202391737</v>
      </c>
      <c r="AM254" s="4">
        <f t="shared" si="218"/>
        <v>-0.2448132137794818</v>
      </c>
    </row>
    <row r="255" spans="5:39" ht="12.75">
      <c r="E255" s="4">
        <f t="shared" si="162"/>
        <v>4.439999999999993</v>
      </c>
      <c r="F255" s="4">
        <f t="shared" si="185"/>
        <v>10.526286645164191</v>
      </c>
      <c r="G255" s="4">
        <f t="shared" si="186"/>
        <v>-12.402001093590789</v>
      </c>
      <c r="H255" s="4">
        <f t="shared" si="187"/>
        <v>16.26690940718578</v>
      </c>
      <c r="I255" s="4">
        <f t="shared" si="188"/>
        <v>59.81052496713962</v>
      </c>
      <c r="J255" s="4">
        <f t="shared" si="189"/>
        <v>38.34158108676827</v>
      </c>
      <c r="K255" s="4">
        <f t="shared" si="190"/>
        <v>0</v>
      </c>
      <c r="L255" s="4">
        <f t="shared" si="191"/>
        <v>0.0015</v>
      </c>
      <c r="M255" s="4">
        <f t="shared" si="192"/>
        <v>101299.99999999999</v>
      </c>
      <c r="N255" s="4">
        <f t="shared" si="193"/>
        <v>2.156493727530274</v>
      </c>
      <c r="O255" s="57">
        <f t="shared" si="194"/>
        <v>163.65676230643362</v>
      </c>
      <c r="P255" s="4">
        <f t="shared" si="195"/>
        <v>-0.8670242651197761</v>
      </c>
      <c r="Q255" s="5">
        <f t="shared" si="196"/>
        <v>0</v>
      </c>
      <c r="R255" s="4">
        <f t="shared" si="197"/>
        <v>0</v>
      </c>
      <c r="S255" s="5">
        <f t="shared" si="198"/>
        <v>53514.94509574973</v>
      </c>
      <c r="T255" s="5">
        <f t="shared" si="199"/>
        <v>101299.99999999999</v>
      </c>
      <c r="U255" s="5">
        <f t="shared" si="200"/>
        <v>2.156493727530274</v>
      </c>
      <c r="V255" s="5">
        <f t="shared" si="201"/>
        <v>0</v>
      </c>
      <c r="W255" s="5">
        <f t="shared" si="202"/>
        <v>0</v>
      </c>
      <c r="X255" s="5">
        <f t="shared" si="203"/>
        <v>0</v>
      </c>
      <c r="Y255" s="5">
        <f t="shared" si="204"/>
        <v>0</v>
      </c>
      <c r="Z255" s="5">
        <f t="shared" si="205"/>
        <v>0</v>
      </c>
      <c r="AA255" s="4">
        <f t="shared" si="206"/>
        <v>1.6170000000000002</v>
      </c>
      <c r="AB255" s="5">
        <f t="shared" si="207"/>
        <v>0.3824200859385985</v>
      </c>
      <c r="AC255" s="4">
        <f t="shared" si="208"/>
        <v>0</v>
      </c>
      <c r="AD255" s="5">
        <f t="shared" si="209"/>
        <v>-0.24746332217721675</v>
      </c>
      <c r="AE255" s="5">
        <f t="shared" si="210"/>
        <v>-1.3254403554908534</v>
      </c>
      <c r="AF255" s="4">
        <f t="shared" si="211"/>
        <v>0</v>
      </c>
      <c r="AG255" s="4">
        <f t="shared" si="212"/>
        <v>0</v>
      </c>
      <c r="AH255" s="4">
        <f t="shared" si="213"/>
        <v>0</v>
      </c>
      <c r="AI255" s="5">
        <f t="shared" si="214"/>
        <v>0</v>
      </c>
      <c r="AJ255" s="4">
        <f t="shared" si="215"/>
        <v>-0.029995554203298996</v>
      </c>
      <c r="AK255" s="4">
        <f t="shared" si="216"/>
        <v>-0.16065943702919433</v>
      </c>
      <c r="AL255" s="4">
        <f t="shared" si="217"/>
        <v>0.21052573290328383</v>
      </c>
      <c r="AM255" s="4">
        <f t="shared" si="218"/>
        <v>-0.24804002187181579</v>
      </c>
    </row>
    <row r="256" spans="5:39" ht="12.75">
      <c r="E256" s="4">
        <f t="shared" si="162"/>
        <v>4.459999999999993</v>
      </c>
      <c r="F256" s="4">
        <f t="shared" si="185"/>
        <v>10.496291090960892</v>
      </c>
      <c r="G256" s="4">
        <f t="shared" si="186"/>
        <v>-12.562660530619983</v>
      </c>
      <c r="H256" s="4">
        <f t="shared" si="187"/>
        <v>16.370478498620074</v>
      </c>
      <c r="I256" s="4">
        <f t="shared" si="188"/>
        <v>60.021050700042906</v>
      </c>
      <c r="J256" s="4">
        <f t="shared" si="189"/>
        <v>38.093541064896456</v>
      </c>
      <c r="K256" s="4">
        <f t="shared" si="190"/>
        <v>0</v>
      </c>
      <c r="L256" s="4">
        <f t="shared" si="191"/>
        <v>0.0015</v>
      </c>
      <c r="M256" s="4">
        <f t="shared" si="192"/>
        <v>101299.99999999999</v>
      </c>
      <c r="N256" s="4">
        <f t="shared" si="193"/>
        <v>2.156493727530274</v>
      </c>
      <c r="O256" s="57">
        <f t="shared" si="194"/>
        <v>163.65676230643362</v>
      </c>
      <c r="P256" s="4">
        <f t="shared" si="195"/>
        <v>-0.8747719007310747</v>
      </c>
      <c r="Q256" s="5">
        <f t="shared" si="196"/>
        <v>0</v>
      </c>
      <c r="R256" s="4">
        <f t="shared" si="197"/>
        <v>0</v>
      </c>
      <c r="S256" s="5">
        <f t="shared" si="198"/>
        <v>53514.94509574973</v>
      </c>
      <c r="T256" s="5">
        <f t="shared" si="199"/>
        <v>101299.99999999999</v>
      </c>
      <c r="U256" s="5">
        <f t="shared" si="200"/>
        <v>2.156493727530274</v>
      </c>
      <c r="V256" s="5">
        <f t="shared" si="201"/>
        <v>0</v>
      </c>
      <c r="W256" s="5">
        <f t="shared" si="202"/>
        <v>0</v>
      </c>
      <c r="X256" s="5">
        <f t="shared" si="203"/>
        <v>0</v>
      </c>
      <c r="Y256" s="5">
        <f t="shared" si="204"/>
        <v>0</v>
      </c>
      <c r="Z256" s="5">
        <f t="shared" si="205"/>
        <v>0</v>
      </c>
      <c r="AA256" s="4">
        <f t="shared" si="206"/>
        <v>1.6170000000000002</v>
      </c>
      <c r="AB256" s="5">
        <f t="shared" si="207"/>
        <v>0.3873052163091984</v>
      </c>
      <c r="AC256" s="4">
        <f t="shared" si="208"/>
        <v>0</v>
      </c>
      <c r="AD256" s="5">
        <f t="shared" si="209"/>
        <v>-0.24832922823676754</v>
      </c>
      <c r="AE256" s="5">
        <f t="shared" si="210"/>
        <v>-1.3197830338226866</v>
      </c>
      <c r="AF256" s="4">
        <f t="shared" si="211"/>
        <v>0</v>
      </c>
      <c r="AG256" s="4">
        <f t="shared" si="212"/>
        <v>0</v>
      </c>
      <c r="AH256" s="4">
        <f t="shared" si="213"/>
        <v>0</v>
      </c>
      <c r="AI256" s="5">
        <f t="shared" si="214"/>
        <v>0</v>
      </c>
      <c r="AJ256" s="4">
        <f t="shared" si="215"/>
        <v>-0.03010051251354758</v>
      </c>
      <c r="AK256" s="4">
        <f t="shared" si="216"/>
        <v>-0.15997370106941655</v>
      </c>
      <c r="AL256" s="4">
        <f t="shared" si="217"/>
        <v>0.20992582181921784</v>
      </c>
      <c r="AM256" s="4">
        <f t="shared" si="218"/>
        <v>-0.25125321061239964</v>
      </c>
    </row>
    <row r="257" spans="5:39" ht="12.75">
      <c r="E257" s="4">
        <f t="shared" si="162"/>
        <v>4.479999999999992</v>
      </c>
      <c r="F257" s="4">
        <f t="shared" si="185"/>
        <v>10.466190578447344</v>
      </c>
      <c r="G257" s="4">
        <f t="shared" si="186"/>
        <v>-12.7226342316894</v>
      </c>
      <c r="H257" s="4">
        <f t="shared" si="187"/>
        <v>16.474421598882763</v>
      </c>
      <c r="I257" s="4">
        <f t="shared" si="188"/>
        <v>60.230976521862125</v>
      </c>
      <c r="J257" s="4">
        <f t="shared" si="189"/>
        <v>37.84228785428406</v>
      </c>
      <c r="K257" s="4">
        <f t="shared" si="190"/>
        <v>0</v>
      </c>
      <c r="L257" s="4">
        <f t="shared" si="191"/>
        <v>0.0015</v>
      </c>
      <c r="M257" s="4">
        <f t="shared" si="192"/>
        <v>101299.99999999999</v>
      </c>
      <c r="N257" s="4">
        <f t="shared" si="193"/>
        <v>2.156493727530274</v>
      </c>
      <c r="O257" s="57">
        <f t="shared" si="194"/>
        <v>163.65676230643362</v>
      </c>
      <c r="P257" s="4">
        <f t="shared" si="195"/>
        <v>-0.8824001451518085</v>
      </c>
      <c r="Q257" s="5">
        <f t="shared" si="196"/>
        <v>0</v>
      </c>
      <c r="R257" s="4">
        <f t="shared" si="197"/>
        <v>0</v>
      </c>
      <c r="S257" s="5">
        <f t="shared" si="198"/>
        <v>53514.94509574973</v>
      </c>
      <c r="T257" s="5">
        <f t="shared" si="199"/>
        <v>101299.99999999999</v>
      </c>
      <c r="U257" s="5">
        <f t="shared" si="200"/>
        <v>2.156493727530274</v>
      </c>
      <c r="V257" s="5">
        <f t="shared" si="201"/>
        <v>0</v>
      </c>
      <c r="W257" s="5">
        <f t="shared" si="202"/>
        <v>0</v>
      </c>
      <c r="X257" s="5">
        <f t="shared" si="203"/>
        <v>0</v>
      </c>
      <c r="Y257" s="5">
        <f t="shared" si="204"/>
        <v>0</v>
      </c>
      <c r="Z257" s="5">
        <f t="shared" si="205"/>
        <v>0</v>
      </c>
      <c r="AA257" s="4">
        <f t="shared" si="206"/>
        <v>1.6170000000000002</v>
      </c>
      <c r="AB257" s="5">
        <f t="shared" si="207"/>
        <v>0.3922391602427983</v>
      </c>
      <c r="AC257" s="4">
        <f t="shared" si="208"/>
        <v>0</v>
      </c>
      <c r="AD257" s="5">
        <f t="shared" si="209"/>
        <v>-0.24918931319019283</v>
      </c>
      <c r="AE257" s="5">
        <f t="shared" si="210"/>
        <v>-1.3140870669321374</v>
      </c>
      <c r="AF257" s="4">
        <f t="shared" si="211"/>
        <v>0</v>
      </c>
      <c r="AG257" s="4">
        <f t="shared" si="212"/>
        <v>0</v>
      </c>
      <c r="AH257" s="4">
        <f t="shared" si="213"/>
        <v>0</v>
      </c>
      <c r="AI257" s="5">
        <f t="shared" si="214"/>
        <v>0</v>
      </c>
      <c r="AJ257" s="4">
        <f t="shared" si="215"/>
        <v>-0.030204765235174888</v>
      </c>
      <c r="AK257" s="4">
        <f t="shared" si="216"/>
        <v>-0.15928328084025908</v>
      </c>
      <c r="AL257" s="4">
        <f t="shared" si="217"/>
        <v>0.2093238115689469</v>
      </c>
      <c r="AM257" s="4">
        <f t="shared" si="218"/>
        <v>-0.254452684633788</v>
      </c>
    </row>
    <row r="258" spans="5:39" ht="12.75">
      <c r="E258" s="4">
        <f t="shared" si="162"/>
        <v>4.499999999999992</v>
      </c>
      <c r="F258" s="4">
        <f t="shared" si="185"/>
        <v>10.43598581321217</v>
      </c>
      <c r="G258" s="4">
        <f t="shared" si="186"/>
        <v>-12.88191751252966</v>
      </c>
      <c r="H258" s="4">
        <f t="shared" si="187"/>
        <v>16.57870919864342</v>
      </c>
      <c r="I258" s="4">
        <f t="shared" si="188"/>
        <v>60.440300333431075</v>
      </c>
      <c r="J258" s="4">
        <f t="shared" si="189"/>
        <v>37.58783516965027</v>
      </c>
      <c r="K258" s="4">
        <f t="shared" si="190"/>
        <v>0</v>
      </c>
      <c r="L258" s="4">
        <f t="shared" si="191"/>
        <v>0.0015</v>
      </c>
      <c r="M258" s="4">
        <f t="shared" si="192"/>
        <v>101299.99999999999</v>
      </c>
      <c r="N258" s="4">
        <f t="shared" si="193"/>
        <v>2.156493727530274</v>
      </c>
      <c r="O258" s="57">
        <f t="shared" si="194"/>
        <v>163.65676230643362</v>
      </c>
      <c r="P258" s="4">
        <f t="shared" si="195"/>
        <v>-0.8899109746539553</v>
      </c>
      <c r="Q258" s="5">
        <f t="shared" si="196"/>
        <v>0</v>
      </c>
      <c r="R258" s="4">
        <f t="shared" si="197"/>
        <v>0</v>
      </c>
      <c r="S258" s="5">
        <f t="shared" si="198"/>
        <v>53514.94509574973</v>
      </c>
      <c r="T258" s="5">
        <f t="shared" si="199"/>
        <v>101299.99999999999</v>
      </c>
      <c r="U258" s="5">
        <f t="shared" si="200"/>
        <v>2.156493727530274</v>
      </c>
      <c r="V258" s="5">
        <f t="shared" si="201"/>
        <v>0</v>
      </c>
      <c r="W258" s="5">
        <f t="shared" si="202"/>
        <v>0</v>
      </c>
      <c r="X258" s="5">
        <f t="shared" si="203"/>
        <v>0</v>
      </c>
      <c r="Y258" s="5">
        <f t="shared" si="204"/>
        <v>0</v>
      </c>
      <c r="Z258" s="5">
        <f t="shared" si="205"/>
        <v>0</v>
      </c>
      <c r="AA258" s="4">
        <f t="shared" si="206"/>
        <v>1.6170000000000002</v>
      </c>
      <c r="AB258" s="5">
        <f t="shared" si="207"/>
        <v>0.39722084076941616</v>
      </c>
      <c r="AC258" s="4">
        <f t="shared" si="208"/>
        <v>0</v>
      </c>
      <c r="AD258" s="5">
        <f t="shared" si="209"/>
        <v>-0.25004305276800687</v>
      </c>
      <c r="AE258" s="5">
        <f t="shared" si="210"/>
        <v>-1.3083531660554129</v>
      </c>
      <c r="AF258" s="4">
        <f t="shared" si="211"/>
        <v>0</v>
      </c>
      <c r="AG258" s="4">
        <f t="shared" si="212"/>
        <v>0</v>
      </c>
      <c r="AH258" s="4">
        <f t="shared" si="213"/>
        <v>0</v>
      </c>
      <c r="AI258" s="5">
        <f t="shared" si="214"/>
        <v>0</v>
      </c>
      <c r="AJ258" s="4">
        <f t="shared" si="215"/>
        <v>-0.03030824882036447</v>
      </c>
      <c r="AK258" s="4">
        <f t="shared" si="216"/>
        <v>-0.15858826255217126</v>
      </c>
      <c r="AL258" s="4">
        <f t="shared" si="217"/>
        <v>0.2087197162642434</v>
      </c>
      <c r="AM258" s="4">
        <f t="shared" si="218"/>
        <v>-0.2576383502505932</v>
      </c>
    </row>
    <row r="259" spans="5:39" ht="12.75">
      <c r="E259" s="4">
        <f t="shared" si="162"/>
        <v>4.519999999999992</v>
      </c>
      <c r="F259" s="4">
        <f t="shared" si="185"/>
        <v>10.405677564391805</v>
      </c>
      <c r="G259" s="4">
        <f t="shared" si="186"/>
        <v>-13.040505775081831</v>
      </c>
      <c r="H259" s="4">
        <f t="shared" si="187"/>
        <v>16.683312514127092</v>
      </c>
      <c r="I259" s="4">
        <f t="shared" si="188"/>
        <v>60.64902004969532</v>
      </c>
      <c r="J259" s="4">
        <f t="shared" si="189"/>
        <v>37.330196819399674</v>
      </c>
      <c r="K259" s="4">
        <f t="shared" si="190"/>
        <v>0</v>
      </c>
      <c r="L259" s="4">
        <f t="shared" si="191"/>
        <v>0.0015</v>
      </c>
      <c r="M259" s="4">
        <f t="shared" si="192"/>
        <v>101299.99999999999</v>
      </c>
      <c r="N259" s="4">
        <f t="shared" si="193"/>
        <v>2.156493727530274</v>
      </c>
      <c r="O259" s="57">
        <f t="shared" si="194"/>
        <v>163.65676230643362</v>
      </c>
      <c r="P259" s="4">
        <f t="shared" si="195"/>
        <v>-0.8973063549388629</v>
      </c>
      <c r="Q259" s="5">
        <f t="shared" si="196"/>
        <v>0</v>
      </c>
      <c r="R259" s="4">
        <f t="shared" si="197"/>
        <v>0</v>
      </c>
      <c r="S259" s="5">
        <f t="shared" si="198"/>
        <v>53514.94509574973</v>
      </c>
      <c r="T259" s="5">
        <f t="shared" si="199"/>
        <v>101299.99999999999</v>
      </c>
      <c r="U259" s="5">
        <f t="shared" si="200"/>
        <v>2.156493727530274</v>
      </c>
      <c r="V259" s="5">
        <f t="shared" si="201"/>
        <v>0</v>
      </c>
      <c r="W259" s="5">
        <f t="shared" si="202"/>
        <v>0</v>
      </c>
      <c r="X259" s="5">
        <f t="shared" si="203"/>
        <v>0</v>
      </c>
      <c r="Y259" s="5">
        <f t="shared" si="204"/>
        <v>0</v>
      </c>
      <c r="Z259" s="5">
        <f t="shared" si="205"/>
        <v>0</v>
      </c>
      <c r="AA259" s="4">
        <f t="shared" si="206"/>
        <v>1.6170000000000002</v>
      </c>
      <c r="AB259" s="5">
        <f t="shared" si="207"/>
        <v>0.4022491814164588</v>
      </c>
      <c r="AC259" s="4">
        <f t="shared" si="208"/>
        <v>0</v>
      </c>
      <c r="AD259" s="5">
        <f t="shared" si="209"/>
        <v>-0.25088994040097673</v>
      </c>
      <c r="AE259" s="5">
        <f t="shared" si="210"/>
        <v>-1.302582058788298</v>
      </c>
      <c r="AF259" s="4">
        <f t="shared" si="211"/>
        <v>0</v>
      </c>
      <c r="AG259" s="4">
        <f t="shared" si="212"/>
        <v>0</v>
      </c>
      <c r="AH259" s="4">
        <f t="shared" si="213"/>
        <v>0</v>
      </c>
      <c r="AI259" s="5">
        <f t="shared" si="214"/>
        <v>0</v>
      </c>
      <c r="AJ259" s="4">
        <f t="shared" si="215"/>
        <v>-0.030410901866785058</v>
      </c>
      <c r="AK259" s="4">
        <f t="shared" si="216"/>
        <v>-0.15788873439858156</v>
      </c>
      <c r="AL259" s="4">
        <f t="shared" si="217"/>
        <v>0.2081135512878361</v>
      </c>
      <c r="AM259" s="4">
        <f t="shared" si="218"/>
        <v>-0.26081011550163663</v>
      </c>
    </row>
    <row r="260" spans="5:39" ht="12.75">
      <c r="E260" s="4">
        <f t="shared" si="162"/>
        <v>4.539999999999991</v>
      </c>
      <c r="F260" s="4">
        <f t="shared" si="185"/>
        <v>10.37526666252502</v>
      </c>
      <c r="G260" s="4">
        <f t="shared" si="186"/>
        <v>-13.198394509480412</v>
      </c>
      <c r="H260" s="4">
        <f t="shared" si="187"/>
        <v>16.788203475845346</v>
      </c>
      <c r="I260" s="4">
        <f t="shared" si="188"/>
        <v>60.857133600983154</v>
      </c>
      <c r="J260" s="4">
        <f t="shared" si="189"/>
        <v>37.06938670389804</v>
      </c>
      <c r="K260" s="4">
        <f t="shared" si="190"/>
        <v>0</v>
      </c>
      <c r="L260" s="4">
        <f t="shared" si="191"/>
        <v>0.0015</v>
      </c>
      <c r="M260" s="4">
        <f t="shared" si="192"/>
        <v>101299.99999999999</v>
      </c>
      <c r="N260" s="4">
        <f t="shared" si="193"/>
        <v>2.156493727530274</v>
      </c>
      <c r="O260" s="57">
        <f t="shared" si="194"/>
        <v>163.65676230643362</v>
      </c>
      <c r="P260" s="4">
        <f t="shared" si="195"/>
        <v>-0.9045882390764084</v>
      </c>
      <c r="Q260" s="5">
        <f t="shared" si="196"/>
        <v>0</v>
      </c>
      <c r="R260" s="4">
        <f t="shared" si="197"/>
        <v>0</v>
      </c>
      <c r="S260" s="5">
        <f t="shared" si="198"/>
        <v>53514.94509574973</v>
      </c>
      <c r="T260" s="5">
        <f t="shared" si="199"/>
        <v>101299.99999999999</v>
      </c>
      <c r="U260" s="5">
        <f t="shared" si="200"/>
        <v>2.156493727530274</v>
      </c>
      <c r="V260" s="5">
        <f t="shared" si="201"/>
        <v>0</v>
      </c>
      <c r="W260" s="5">
        <f t="shared" si="202"/>
        <v>0</v>
      </c>
      <c r="X260" s="5">
        <f t="shared" si="203"/>
        <v>0</v>
      </c>
      <c r="Y260" s="5">
        <f t="shared" si="204"/>
        <v>0</v>
      </c>
      <c r="Z260" s="5">
        <f t="shared" si="205"/>
        <v>0</v>
      </c>
      <c r="AA260" s="4">
        <f t="shared" si="206"/>
        <v>1.6170000000000002</v>
      </c>
      <c r="AB260" s="5">
        <f t="shared" si="207"/>
        <v>0.40732310648049247</v>
      </c>
      <c r="AC260" s="4">
        <f t="shared" si="208"/>
        <v>0</v>
      </c>
      <c r="AD260" s="5">
        <f t="shared" si="209"/>
        <v>-0.2517294869354914</v>
      </c>
      <c r="AE260" s="5">
        <f t="shared" si="210"/>
        <v>-1.296774488086735</v>
      </c>
      <c r="AF260" s="4">
        <f t="shared" si="211"/>
        <v>0</v>
      </c>
      <c r="AG260" s="4">
        <f t="shared" si="212"/>
        <v>0</v>
      </c>
      <c r="AH260" s="4">
        <f t="shared" si="213"/>
        <v>0</v>
      </c>
      <c r="AI260" s="5">
        <f t="shared" si="214"/>
        <v>0</v>
      </c>
      <c r="AJ260" s="4">
        <f t="shared" si="215"/>
        <v>-0.030512665083089866</v>
      </c>
      <c r="AK260" s="4">
        <f t="shared" si="216"/>
        <v>-0.15718478643475575</v>
      </c>
      <c r="AL260" s="4">
        <f t="shared" si="217"/>
        <v>0.20750533325050038</v>
      </c>
      <c r="AM260" s="4">
        <f t="shared" si="218"/>
        <v>-0.26396789018960826</v>
      </c>
    </row>
    <row r="261" spans="5:39" ht="12.75">
      <c r="E261" s="4">
        <f t="shared" si="162"/>
        <v>4.559999999999991</v>
      </c>
      <c r="F261" s="4">
        <f t="shared" si="185"/>
        <v>10.344753997441929</v>
      </c>
      <c r="G261" s="4">
        <f t="shared" si="186"/>
        <v>-13.355579295915168</v>
      </c>
      <c r="H261" s="4">
        <f t="shared" si="187"/>
        <v>16.893354717079394</v>
      </c>
      <c r="I261" s="4">
        <f t="shared" si="188"/>
        <v>61.064638934233656</v>
      </c>
      <c r="J261" s="4">
        <f t="shared" si="189"/>
        <v>36.805418813708435</v>
      </c>
      <c r="K261" s="4">
        <f t="shared" si="190"/>
        <v>0</v>
      </c>
      <c r="L261" s="4">
        <f t="shared" si="191"/>
        <v>0.0015</v>
      </c>
      <c r="M261" s="4">
        <f t="shared" si="192"/>
        <v>101299.99999999999</v>
      </c>
      <c r="N261" s="4">
        <f t="shared" si="193"/>
        <v>2.156493727530274</v>
      </c>
      <c r="O261" s="57">
        <f t="shared" si="194"/>
        <v>163.65676230643362</v>
      </c>
      <c r="P261" s="4">
        <f t="shared" si="195"/>
        <v>-0.9117585656304252</v>
      </c>
      <c r="Q261" s="5">
        <f t="shared" si="196"/>
        <v>0</v>
      </c>
      <c r="R261" s="4">
        <f t="shared" si="197"/>
        <v>0</v>
      </c>
      <c r="S261" s="5">
        <f t="shared" si="198"/>
        <v>53514.94509574973</v>
      </c>
      <c r="T261" s="5">
        <f t="shared" si="199"/>
        <v>101299.99999999999</v>
      </c>
      <c r="U261" s="5">
        <f t="shared" si="200"/>
        <v>2.156493727530274</v>
      </c>
      <c r="V261" s="5">
        <f t="shared" si="201"/>
        <v>0</v>
      </c>
      <c r="W261" s="5">
        <f t="shared" si="202"/>
        <v>0</v>
      </c>
      <c r="X261" s="5">
        <f t="shared" si="203"/>
        <v>0</v>
      </c>
      <c r="Y261" s="5">
        <f t="shared" si="204"/>
        <v>0</v>
      </c>
      <c r="Z261" s="5">
        <f t="shared" si="205"/>
        <v>0</v>
      </c>
      <c r="AA261" s="4">
        <f t="shared" si="206"/>
        <v>1.6170000000000002</v>
      </c>
      <c r="AB261" s="5">
        <f t="shared" si="207"/>
        <v>0.41244154129964894</v>
      </c>
      <c r="AC261" s="4">
        <f t="shared" si="208"/>
        <v>0</v>
      </c>
      <c r="AD261" s="5">
        <f t="shared" si="209"/>
        <v>-0.25256122034524386</v>
      </c>
      <c r="AE261" s="5">
        <f t="shared" si="210"/>
        <v>-1.2909312112952989</v>
      </c>
      <c r="AF261" s="4">
        <f t="shared" si="211"/>
        <v>0</v>
      </c>
      <c r="AG261" s="4">
        <f t="shared" si="212"/>
        <v>0</v>
      </c>
      <c r="AH261" s="4">
        <f t="shared" si="213"/>
        <v>0</v>
      </c>
      <c r="AI261" s="5">
        <f t="shared" si="214"/>
        <v>0</v>
      </c>
      <c r="AJ261" s="4">
        <f t="shared" si="215"/>
        <v>-0.030613481253968955</v>
      </c>
      <c r="AK261" s="4">
        <f t="shared" si="216"/>
        <v>-0.15647651046003622</v>
      </c>
      <c r="AL261" s="4">
        <f t="shared" si="217"/>
        <v>0.20689507994883857</v>
      </c>
      <c r="AM261" s="4">
        <f t="shared" si="218"/>
        <v>-0.26711158591830336</v>
      </c>
    </row>
    <row r="262" spans="5:39" ht="12.75">
      <c r="E262" s="4">
        <f t="shared" si="162"/>
        <v>4.57999999999999</v>
      </c>
      <c r="F262" s="4">
        <f t="shared" si="185"/>
        <v>10.31414051618796</v>
      </c>
      <c r="G262" s="4">
        <f t="shared" si="186"/>
        <v>-13.512055806375205</v>
      </c>
      <c r="H262" s="4">
        <f t="shared" si="187"/>
        <v>16.998739562163657</v>
      </c>
      <c r="I262" s="4">
        <f t="shared" si="188"/>
        <v>61.27153401418249</v>
      </c>
      <c r="J262" s="4">
        <f t="shared" si="189"/>
        <v>36.538307227790135</v>
      </c>
      <c r="K262" s="4">
        <f t="shared" si="190"/>
        <v>0</v>
      </c>
      <c r="L262" s="4">
        <f t="shared" si="191"/>
        <v>0.0015</v>
      </c>
      <c r="M262" s="4">
        <f t="shared" si="192"/>
        <v>101299.99999999999</v>
      </c>
      <c r="N262" s="4">
        <f t="shared" si="193"/>
        <v>2.156493727530274</v>
      </c>
      <c r="O262" s="57">
        <f t="shared" si="194"/>
        <v>163.65676230643362</v>
      </c>
      <c r="P262" s="4">
        <f t="shared" si="195"/>
        <v>-0.918819256959686</v>
      </c>
      <c r="Q262" s="5">
        <f t="shared" si="196"/>
        <v>0</v>
      </c>
      <c r="R262" s="4">
        <f t="shared" si="197"/>
        <v>0</v>
      </c>
      <c r="S262" s="5">
        <f t="shared" si="198"/>
        <v>53514.94509574973</v>
      </c>
      <c r="T262" s="5">
        <f t="shared" si="199"/>
        <v>101299.99999999999</v>
      </c>
      <c r="U262" s="5">
        <f t="shared" si="200"/>
        <v>2.156493727530274</v>
      </c>
      <c r="V262" s="5">
        <f t="shared" si="201"/>
        <v>0</v>
      </c>
      <c r="W262" s="5">
        <f t="shared" si="202"/>
        <v>0</v>
      </c>
      <c r="X262" s="5">
        <f t="shared" si="203"/>
        <v>0</v>
      </c>
      <c r="Y262" s="5">
        <f t="shared" si="204"/>
        <v>0</v>
      </c>
      <c r="Z262" s="5">
        <f t="shared" si="205"/>
        <v>0</v>
      </c>
      <c r="AA262" s="4">
        <f t="shared" si="206"/>
        <v>1.6170000000000002</v>
      </c>
      <c r="AB262" s="5">
        <f t="shared" si="207"/>
        <v>0.41760341252629474</v>
      </c>
      <c r="AC262" s="4">
        <f t="shared" si="208"/>
        <v>0</v>
      </c>
      <c r="AD262" s="5">
        <f t="shared" si="209"/>
        <v>-0.2533846854400288</v>
      </c>
      <c r="AE262" s="5">
        <f t="shared" si="210"/>
        <v>-1.2850529992030895</v>
      </c>
      <c r="AF262" s="4">
        <f t="shared" si="211"/>
        <v>0</v>
      </c>
      <c r="AG262" s="4">
        <f t="shared" si="212"/>
        <v>0</v>
      </c>
      <c r="AH262" s="4">
        <f t="shared" si="213"/>
        <v>0</v>
      </c>
      <c r="AI262" s="5">
        <f t="shared" si="214"/>
        <v>0</v>
      </c>
      <c r="AJ262" s="4">
        <f t="shared" si="215"/>
        <v>-0.030713295204851974</v>
      </c>
      <c r="AK262" s="4">
        <f t="shared" si="216"/>
        <v>-0.15576399990340478</v>
      </c>
      <c r="AL262" s="4">
        <f t="shared" si="217"/>
        <v>0.2062828103237592</v>
      </c>
      <c r="AM262" s="4">
        <f t="shared" si="218"/>
        <v>-0.2702411161275041</v>
      </c>
    </row>
    <row r="263" spans="5:39" ht="12.75">
      <c r="E263" s="4">
        <f t="shared" si="162"/>
        <v>4.59999999999999</v>
      </c>
      <c r="F263" s="4">
        <f t="shared" si="185"/>
        <v>10.283427220983109</v>
      </c>
      <c r="G263" s="4">
        <f t="shared" si="186"/>
        <v>-13.66781980627861</v>
      </c>
      <c r="H263" s="4">
        <f t="shared" si="187"/>
        <v>17.104332014614258</v>
      </c>
      <c r="I263" s="4">
        <f t="shared" si="188"/>
        <v>61.47781682450625</v>
      </c>
      <c r="J263" s="4">
        <f t="shared" si="189"/>
        <v>36.268066111662634</v>
      </c>
      <c r="K263" s="4">
        <f t="shared" si="190"/>
        <v>0</v>
      </c>
      <c r="L263" s="4">
        <f t="shared" si="191"/>
        <v>0.0015</v>
      </c>
      <c r="M263" s="4">
        <f t="shared" si="192"/>
        <v>101299.99999999999</v>
      </c>
      <c r="N263" s="4">
        <f t="shared" si="193"/>
        <v>2.156493727530274</v>
      </c>
      <c r="O263" s="57">
        <f t="shared" si="194"/>
        <v>163.65676230643362</v>
      </c>
      <c r="P263" s="4">
        <f t="shared" si="195"/>
        <v>-0.9257722176840523</v>
      </c>
      <c r="Q263" s="5">
        <f t="shared" si="196"/>
        <v>0</v>
      </c>
      <c r="R263" s="4">
        <f t="shared" si="197"/>
        <v>0</v>
      </c>
      <c r="S263" s="5">
        <f t="shared" si="198"/>
        <v>53514.94509574973</v>
      </c>
      <c r="T263" s="5">
        <f t="shared" si="199"/>
        <v>101299.99999999999</v>
      </c>
      <c r="U263" s="5">
        <f t="shared" si="200"/>
        <v>2.156493727530274</v>
      </c>
      <c r="V263" s="5">
        <f t="shared" si="201"/>
        <v>0</v>
      </c>
      <c r="W263" s="5">
        <f t="shared" si="202"/>
        <v>0</v>
      </c>
      <c r="X263" s="5">
        <f t="shared" si="203"/>
        <v>0</v>
      </c>
      <c r="Y263" s="5">
        <f t="shared" si="204"/>
        <v>0</v>
      </c>
      <c r="Z263" s="5">
        <f t="shared" si="205"/>
        <v>0</v>
      </c>
      <c r="AA263" s="4">
        <f t="shared" si="206"/>
        <v>1.6170000000000002</v>
      </c>
      <c r="AB263" s="5">
        <f t="shared" si="207"/>
        <v>0.42280764839961366</v>
      </c>
      <c r="AC263" s="4">
        <f t="shared" si="208"/>
        <v>0</v>
      </c>
      <c r="AD263" s="5">
        <f t="shared" si="209"/>
        <v>-0.25419944357239477</v>
      </c>
      <c r="AE263" s="5">
        <f t="shared" si="210"/>
        <v>-1.2791406351265424</v>
      </c>
      <c r="AF263" s="4">
        <f t="shared" si="211"/>
        <v>0</v>
      </c>
      <c r="AG263" s="4">
        <f t="shared" si="212"/>
        <v>0</v>
      </c>
      <c r="AH263" s="4">
        <f t="shared" si="213"/>
        <v>0</v>
      </c>
      <c r="AI263" s="5">
        <f t="shared" si="214"/>
        <v>0</v>
      </c>
      <c r="AJ263" s="4">
        <f t="shared" si="215"/>
        <v>-0.030812053766350878</v>
      </c>
      <c r="AK263" s="4">
        <f t="shared" si="216"/>
        <v>-0.15504734971230816</v>
      </c>
      <c r="AL263" s="4">
        <f t="shared" si="217"/>
        <v>0.20566854441966217</v>
      </c>
      <c r="AM263" s="4">
        <f t="shared" si="218"/>
        <v>-0.2733563961255722</v>
      </c>
    </row>
    <row r="264" spans="5:39" ht="12.75">
      <c r="E264" s="4">
        <f t="shared" si="162"/>
        <v>4.6199999999999894</v>
      </c>
      <c r="F264" s="4">
        <f t="shared" si="185"/>
        <v>10.252615167216758</v>
      </c>
      <c r="G264" s="4">
        <f t="shared" si="186"/>
        <v>-13.822867155990918</v>
      </c>
      <c r="H264" s="4">
        <f t="shared" si="187"/>
        <v>17.21010674514297</v>
      </c>
      <c r="I264" s="4">
        <f t="shared" si="188"/>
        <v>61.68348536892591</v>
      </c>
      <c r="J264" s="4">
        <f t="shared" si="189"/>
        <v>35.99470971553706</v>
      </c>
      <c r="K264" s="4">
        <f t="shared" si="190"/>
        <v>0</v>
      </c>
      <c r="L264" s="4">
        <f t="shared" si="191"/>
        <v>0.0015</v>
      </c>
      <c r="M264" s="4">
        <f t="shared" si="192"/>
        <v>101299.99999999999</v>
      </c>
      <c r="N264" s="4">
        <f t="shared" si="193"/>
        <v>2.156493727530274</v>
      </c>
      <c r="O264" s="57">
        <f t="shared" si="194"/>
        <v>163.65676230643362</v>
      </c>
      <c r="P264" s="4">
        <f t="shared" si="195"/>
        <v>-0.9326193333057499</v>
      </c>
      <c r="Q264" s="5">
        <f t="shared" si="196"/>
        <v>0</v>
      </c>
      <c r="R264" s="4">
        <f t="shared" si="197"/>
        <v>0</v>
      </c>
      <c r="S264" s="5">
        <f t="shared" si="198"/>
        <v>53514.94509574973</v>
      </c>
      <c r="T264" s="5">
        <f t="shared" si="199"/>
        <v>101299.99999999999</v>
      </c>
      <c r="U264" s="5">
        <f t="shared" si="200"/>
        <v>2.156493727530274</v>
      </c>
      <c r="V264" s="5">
        <f t="shared" si="201"/>
        <v>0</v>
      </c>
      <c r="W264" s="5">
        <f t="shared" si="202"/>
        <v>0</v>
      </c>
      <c r="X264" s="5">
        <f t="shared" si="203"/>
        <v>0</v>
      </c>
      <c r="Y264" s="5">
        <f t="shared" si="204"/>
        <v>0</v>
      </c>
      <c r="Z264" s="5">
        <f t="shared" si="205"/>
        <v>0</v>
      </c>
      <c r="AA264" s="4">
        <f t="shared" si="206"/>
        <v>1.6170000000000002</v>
      </c>
      <c r="AB264" s="5">
        <f t="shared" si="207"/>
        <v>0.42805317901776335</v>
      </c>
      <c r="AC264" s="4">
        <f t="shared" si="208"/>
        <v>0</v>
      </c>
      <c r="AD264" s="5">
        <f t="shared" si="209"/>
        <v>-0.2550050723428219</v>
      </c>
      <c r="AE264" s="5">
        <f t="shared" si="210"/>
        <v>-1.2731949140186472</v>
      </c>
      <c r="AF264" s="4">
        <f t="shared" si="211"/>
        <v>0</v>
      </c>
      <c r="AG264" s="4">
        <f t="shared" si="212"/>
        <v>0</v>
      </c>
      <c r="AH264" s="4">
        <f t="shared" si="213"/>
        <v>0</v>
      </c>
      <c r="AI264" s="5">
        <f t="shared" si="214"/>
        <v>0</v>
      </c>
      <c r="AJ264" s="4">
        <f t="shared" si="215"/>
        <v>-0.030909705738523866</v>
      </c>
      <c r="AK264" s="4">
        <f t="shared" si="216"/>
        <v>-0.1543266562446845</v>
      </c>
      <c r="AL264" s="4">
        <f t="shared" si="217"/>
        <v>0.20505230334433516</v>
      </c>
      <c r="AM264" s="4">
        <f t="shared" si="218"/>
        <v>-0.2764573431198184</v>
      </c>
    </row>
    <row r="265" spans="5:39" ht="12.75">
      <c r="E265" s="4">
        <f t="shared" si="162"/>
        <v>4.639999999999989</v>
      </c>
      <c r="F265" s="4">
        <f t="shared" si="185"/>
        <v>10.221705461478235</v>
      </c>
      <c r="G265" s="4">
        <f t="shared" si="186"/>
        <v>-13.977193812235603</v>
      </c>
      <c r="H265" s="4">
        <f t="shared" si="187"/>
        <v>17.316039079593555</v>
      </c>
      <c r="I265" s="4">
        <f t="shared" si="188"/>
        <v>61.888537672270246</v>
      </c>
      <c r="J265" s="4">
        <f t="shared" si="189"/>
        <v>35.71825237241725</v>
      </c>
      <c r="K265" s="4">
        <f t="shared" si="190"/>
        <v>0</v>
      </c>
      <c r="L265" s="4">
        <f t="shared" si="191"/>
        <v>0.0015</v>
      </c>
      <c r="M265" s="4">
        <f t="shared" si="192"/>
        <v>101299.99999999999</v>
      </c>
      <c r="N265" s="4">
        <f t="shared" si="193"/>
        <v>2.156493727530274</v>
      </c>
      <c r="O265" s="57">
        <f t="shared" si="194"/>
        <v>163.65676230643362</v>
      </c>
      <c r="P265" s="4">
        <f t="shared" si="195"/>
        <v>-0.9393624689760917</v>
      </c>
      <c r="Q265" s="5">
        <f t="shared" si="196"/>
        <v>0</v>
      </c>
      <c r="R265" s="4">
        <f t="shared" si="197"/>
        <v>0</v>
      </c>
      <c r="S265" s="5">
        <f t="shared" si="198"/>
        <v>53514.94509574973</v>
      </c>
      <c r="T265" s="5">
        <f t="shared" si="199"/>
        <v>101299.99999999999</v>
      </c>
      <c r="U265" s="5">
        <f t="shared" si="200"/>
        <v>2.156493727530274</v>
      </c>
      <c r="V265" s="5">
        <f t="shared" si="201"/>
        <v>0</v>
      </c>
      <c r="W265" s="5">
        <f t="shared" si="202"/>
        <v>0</v>
      </c>
      <c r="X265" s="5">
        <f t="shared" si="203"/>
        <v>0</v>
      </c>
      <c r="Y265" s="5">
        <f t="shared" si="204"/>
        <v>0</v>
      </c>
      <c r="Z265" s="5">
        <f t="shared" si="205"/>
        <v>0</v>
      </c>
      <c r="AA265" s="4">
        <f t="shared" si="206"/>
        <v>1.6170000000000002</v>
      </c>
      <c r="AB265" s="5">
        <f t="shared" si="207"/>
        <v>0.43333893660927736</v>
      </c>
      <c r="AC265" s="4">
        <f t="shared" si="208"/>
        <v>0</v>
      </c>
      <c r="AD265" s="5">
        <f t="shared" si="209"/>
        <v>-0.25580116530403385</v>
      </c>
      <c r="AE265" s="5">
        <f t="shared" si="210"/>
        <v>-1.2672166416040387</v>
      </c>
      <c r="AF265" s="4">
        <f t="shared" si="211"/>
        <v>0</v>
      </c>
      <c r="AG265" s="4">
        <f t="shared" si="212"/>
        <v>0</v>
      </c>
      <c r="AH265" s="4">
        <f t="shared" si="213"/>
        <v>0</v>
      </c>
      <c r="AI265" s="5">
        <f t="shared" si="214"/>
        <v>0</v>
      </c>
      <c r="AJ265" s="4">
        <f t="shared" si="215"/>
        <v>-0.031006201855034405</v>
      </c>
      <c r="AK265" s="4">
        <f t="shared" si="216"/>
        <v>-0.1536020171641259</v>
      </c>
      <c r="AL265" s="4">
        <f t="shared" si="217"/>
        <v>0.2044341092295647</v>
      </c>
      <c r="AM265" s="4">
        <f t="shared" si="218"/>
        <v>-0.27954387624471205</v>
      </c>
    </row>
    <row r="266" spans="5:39" ht="12.75">
      <c r="E266" s="4">
        <f t="shared" si="162"/>
        <v>4.659999999999989</v>
      </c>
      <c r="F266" s="4">
        <f t="shared" si="185"/>
        <v>10.190699259623202</v>
      </c>
      <c r="G266" s="4">
        <f t="shared" si="186"/>
        <v>-14.130795829399728</v>
      </c>
      <c r="H266" s="4">
        <f t="shared" si="187"/>
        <v>17.422104986833986</v>
      </c>
      <c r="I266" s="4">
        <f t="shared" si="188"/>
        <v>62.09297178149981</v>
      </c>
      <c r="J266" s="4">
        <f t="shared" si="189"/>
        <v>35.43870849617254</v>
      </c>
      <c r="K266" s="4">
        <f t="shared" si="190"/>
        <v>0</v>
      </c>
      <c r="L266" s="4">
        <f t="shared" si="191"/>
        <v>0.0015</v>
      </c>
      <c r="M266" s="4">
        <f t="shared" si="192"/>
        <v>101299.99999999999</v>
      </c>
      <c r="N266" s="4">
        <f t="shared" si="193"/>
        <v>2.156493727530274</v>
      </c>
      <c r="O266" s="57">
        <f t="shared" si="194"/>
        <v>163.65676230643362</v>
      </c>
      <c r="P266" s="4">
        <f t="shared" si="195"/>
        <v>-0.9460034683983496</v>
      </c>
      <c r="Q266" s="5">
        <f t="shared" si="196"/>
        <v>0</v>
      </c>
      <c r="R266" s="4">
        <f t="shared" si="197"/>
        <v>0</v>
      </c>
      <c r="S266" s="5">
        <f t="shared" si="198"/>
        <v>53514.94509574973</v>
      </c>
      <c r="T266" s="5">
        <f t="shared" si="199"/>
        <v>101299.99999999999</v>
      </c>
      <c r="U266" s="5">
        <f t="shared" si="200"/>
        <v>2.156493727530274</v>
      </c>
      <c r="V266" s="5">
        <f t="shared" si="201"/>
        <v>0</v>
      </c>
      <c r="W266" s="5">
        <f t="shared" si="202"/>
        <v>0</v>
      </c>
      <c r="X266" s="5">
        <f t="shared" si="203"/>
        <v>0</v>
      </c>
      <c r="Y266" s="5">
        <f t="shared" si="204"/>
        <v>0</v>
      </c>
      <c r="Z266" s="5">
        <f t="shared" si="205"/>
        <v>0</v>
      </c>
      <c r="AA266" s="4">
        <f t="shared" si="206"/>
        <v>1.6170000000000002</v>
      </c>
      <c r="AB266" s="5">
        <f t="shared" si="207"/>
        <v>0.4386638558033965</v>
      </c>
      <c r="AC266" s="4">
        <f t="shared" si="208"/>
        <v>0</v>
      </c>
      <c r="AD266" s="5">
        <f t="shared" si="209"/>
        <v>-0.2565873316649948</v>
      </c>
      <c r="AE266" s="5">
        <f t="shared" si="210"/>
        <v>-1.2612066335394365</v>
      </c>
      <c r="AF266" s="4">
        <f t="shared" si="211"/>
        <v>0</v>
      </c>
      <c r="AG266" s="4">
        <f t="shared" si="212"/>
        <v>0</v>
      </c>
      <c r="AH266" s="4">
        <f t="shared" si="213"/>
        <v>0</v>
      </c>
      <c r="AI266" s="5">
        <f t="shared" si="214"/>
        <v>0</v>
      </c>
      <c r="AJ266" s="4">
        <f t="shared" si="215"/>
        <v>-0.0311014947472721</v>
      </c>
      <c r="AK266" s="4">
        <f t="shared" si="216"/>
        <v>-0.15287353133811352</v>
      </c>
      <c r="AL266" s="4">
        <f t="shared" si="217"/>
        <v>0.20381398519246405</v>
      </c>
      <c r="AM266" s="4">
        <f t="shared" si="218"/>
        <v>-0.28261591658799456</v>
      </c>
    </row>
    <row r="267" spans="5:39" ht="12.75">
      <c r="E267" s="4">
        <f t="shared" si="162"/>
        <v>4.679999999999988</v>
      </c>
      <c r="F267" s="4">
        <f t="shared" si="185"/>
        <v>10.15959776487593</v>
      </c>
      <c r="G267" s="4">
        <f t="shared" si="186"/>
        <v>-14.283669360737841</v>
      </c>
      <c r="H267" s="4">
        <f t="shared" si="187"/>
        <v>17.52828106663494</v>
      </c>
      <c r="I267" s="4">
        <f t="shared" si="188"/>
        <v>62.296785766692274</v>
      </c>
      <c r="J267" s="4">
        <f t="shared" si="189"/>
        <v>35.156092579584545</v>
      </c>
      <c r="K267" s="4">
        <f t="shared" si="190"/>
        <v>0</v>
      </c>
      <c r="L267" s="4">
        <f t="shared" si="191"/>
        <v>0.0015</v>
      </c>
      <c r="M267" s="4">
        <f t="shared" si="192"/>
        <v>101299.99999999999</v>
      </c>
      <c r="N267" s="4">
        <f t="shared" si="193"/>
        <v>2.156493727530274</v>
      </c>
      <c r="O267" s="57">
        <f t="shared" si="194"/>
        <v>163.65676230643362</v>
      </c>
      <c r="P267" s="4">
        <f t="shared" si="195"/>
        <v>-0.9525441528578615</v>
      </c>
      <c r="Q267" s="5">
        <f t="shared" si="196"/>
        <v>0</v>
      </c>
      <c r="R267" s="4">
        <f t="shared" si="197"/>
        <v>0</v>
      </c>
      <c r="S267" s="5">
        <f t="shared" si="198"/>
        <v>53514.94509574973</v>
      </c>
      <c r="T267" s="5">
        <f t="shared" si="199"/>
        <v>101299.99999999999</v>
      </c>
      <c r="U267" s="5">
        <f t="shared" si="200"/>
        <v>2.156493727530274</v>
      </c>
      <c r="V267" s="5">
        <f t="shared" si="201"/>
        <v>0</v>
      </c>
      <c r="W267" s="5">
        <f t="shared" si="202"/>
        <v>0</v>
      </c>
      <c r="X267" s="5">
        <f t="shared" si="203"/>
        <v>0</v>
      </c>
      <c r="Y267" s="5">
        <f t="shared" si="204"/>
        <v>0</v>
      </c>
      <c r="Z267" s="5">
        <f t="shared" si="205"/>
        <v>0</v>
      </c>
      <c r="AA267" s="4">
        <f t="shared" si="206"/>
        <v>1.6170000000000002</v>
      </c>
      <c r="AB267" s="5">
        <f t="shared" si="207"/>
        <v>0.4440268738990287</v>
      </c>
      <c r="AC267" s="4">
        <f t="shared" si="208"/>
        <v>0</v>
      </c>
      <c r="AD267" s="5">
        <f t="shared" si="209"/>
        <v>-0.25736319599509144</v>
      </c>
      <c r="AE267" s="5">
        <f t="shared" si="210"/>
        <v>-1.2551657145988844</v>
      </c>
      <c r="AF267" s="4">
        <f t="shared" si="211"/>
        <v>0</v>
      </c>
      <c r="AG267" s="4">
        <f t="shared" si="212"/>
        <v>0</v>
      </c>
      <c r="AH267" s="4">
        <f t="shared" si="213"/>
        <v>0</v>
      </c>
      <c r="AI267" s="5">
        <f t="shared" si="214"/>
        <v>0</v>
      </c>
      <c r="AJ267" s="4">
        <f t="shared" si="215"/>
        <v>-0.03119553890849593</v>
      </c>
      <c r="AK267" s="4">
        <f t="shared" si="216"/>
        <v>-0.15214129873925872</v>
      </c>
      <c r="AL267" s="4">
        <f t="shared" si="217"/>
        <v>0.2031919552975186</v>
      </c>
      <c r="AM267" s="4">
        <f t="shared" si="218"/>
        <v>-0.2856733872147568</v>
      </c>
    </row>
    <row r="268" spans="5:39" ht="12.75">
      <c r="E268" s="4">
        <f t="shared" si="162"/>
        <v>4.699999999999988</v>
      </c>
      <c r="F268" s="4">
        <f t="shared" si="185"/>
        <v>10.128402225967433</v>
      </c>
      <c r="G268" s="4">
        <f t="shared" si="186"/>
        <v>-14.4358106594771</v>
      </c>
      <c r="H268" s="4">
        <f t="shared" si="187"/>
        <v>17.63454453756191</v>
      </c>
      <c r="I268" s="4">
        <f t="shared" si="188"/>
        <v>62.499977721989794</v>
      </c>
      <c r="J268" s="4">
        <f t="shared" si="189"/>
        <v>34.87041919236979</v>
      </c>
      <c r="K268" s="4">
        <f t="shared" si="190"/>
        <v>0</v>
      </c>
      <c r="L268" s="4">
        <f t="shared" si="191"/>
        <v>0.0015</v>
      </c>
      <c r="M268" s="4">
        <f t="shared" si="192"/>
        <v>101299.99999999999</v>
      </c>
      <c r="N268" s="4">
        <f t="shared" si="193"/>
        <v>2.156493727530274</v>
      </c>
      <c r="O268" s="57">
        <f t="shared" si="194"/>
        <v>163.65676230643362</v>
      </c>
      <c r="P268" s="4">
        <f t="shared" si="195"/>
        <v>-0.9589863203708525</v>
      </c>
      <c r="Q268" s="5">
        <f t="shared" si="196"/>
        <v>0</v>
      </c>
      <c r="R268" s="4">
        <f t="shared" si="197"/>
        <v>0</v>
      </c>
      <c r="S268" s="5">
        <f t="shared" si="198"/>
        <v>53514.94509574973</v>
      </c>
      <c r="T268" s="5">
        <f t="shared" si="199"/>
        <v>101299.99999999999</v>
      </c>
      <c r="U268" s="5">
        <f t="shared" si="200"/>
        <v>2.156493727530274</v>
      </c>
      <c r="V268" s="5">
        <f t="shared" si="201"/>
        <v>0</v>
      </c>
      <c r="W268" s="5">
        <f t="shared" si="202"/>
        <v>0</v>
      </c>
      <c r="X268" s="5">
        <f t="shared" si="203"/>
        <v>0</v>
      </c>
      <c r="Y268" s="5">
        <f t="shared" si="204"/>
        <v>0</v>
      </c>
      <c r="Z268" s="5">
        <f t="shared" si="205"/>
        <v>0</v>
      </c>
      <c r="AA268" s="4">
        <f t="shared" si="206"/>
        <v>1.6170000000000002</v>
      </c>
      <c r="AB268" s="5">
        <f t="shared" si="207"/>
        <v>0.4494269311320461</v>
      </c>
      <c r="AC268" s="4">
        <f t="shared" si="208"/>
        <v>0</v>
      </c>
      <c r="AD268" s="5">
        <f t="shared" si="209"/>
        <v>-0.2581283979289475</v>
      </c>
      <c r="AE268" s="5">
        <f t="shared" si="210"/>
        <v>-1.2490947178832523</v>
      </c>
      <c r="AF268" s="4">
        <f t="shared" si="211"/>
        <v>0</v>
      </c>
      <c r="AG268" s="4">
        <f t="shared" si="212"/>
        <v>0</v>
      </c>
      <c r="AH268" s="4">
        <f t="shared" si="213"/>
        <v>0</v>
      </c>
      <c r="AI268" s="5">
        <f t="shared" si="214"/>
        <v>0</v>
      </c>
      <c r="AJ268" s="4">
        <f t="shared" si="215"/>
        <v>-0.03128829065805424</v>
      </c>
      <c r="AK268" s="4">
        <f t="shared" si="216"/>
        <v>-0.15140542034948512</v>
      </c>
      <c r="AL268" s="4">
        <f t="shared" si="217"/>
        <v>0.20256804451934865</v>
      </c>
      <c r="AM268" s="4">
        <f t="shared" si="218"/>
        <v>-0.288716213189542</v>
      </c>
    </row>
    <row r="269" spans="5:39" ht="12.75">
      <c r="E269" s="4">
        <f t="shared" si="162"/>
        <v>4.719999999999987</v>
      </c>
      <c r="F269" s="4">
        <f t="shared" si="185"/>
        <v>10.097113935309379</v>
      </c>
      <c r="G269" s="4">
        <f t="shared" si="186"/>
        <v>-14.587216079826586</v>
      </c>
      <c r="H269" s="4">
        <f t="shared" si="187"/>
        <v>17.740873224905535</v>
      </c>
      <c r="I269" s="4">
        <f t="shared" si="188"/>
        <v>62.70254576650914</v>
      </c>
      <c r="J269" s="4">
        <f t="shared" si="189"/>
        <v>34.58170297918024</v>
      </c>
      <c r="K269" s="4">
        <f t="shared" si="190"/>
        <v>0</v>
      </c>
      <c r="L269" s="4">
        <f t="shared" si="191"/>
        <v>0.0015</v>
      </c>
      <c r="M269" s="4">
        <f t="shared" si="192"/>
        <v>101299.99999999999</v>
      </c>
      <c r="N269" s="4">
        <f t="shared" si="193"/>
        <v>2.156493727530274</v>
      </c>
      <c r="O269" s="57">
        <f t="shared" si="194"/>
        <v>163.65676230643362</v>
      </c>
      <c r="P269" s="4">
        <f t="shared" si="195"/>
        <v>-0.9653317449438389</v>
      </c>
      <c r="Q269" s="5">
        <f t="shared" si="196"/>
        <v>0</v>
      </c>
      <c r="R269" s="4">
        <f t="shared" si="197"/>
        <v>0</v>
      </c>
      <c r="S269" s="5">
        <f t="shared" si="198"/>
        <v>53514.94509574973</v>
      </c>
      <c r="T269" s="5">
        <f t="shared" si="199"/>
        <v>101299.99999999999</v>
      </c>
      <c r="U269" s="5">
        <f t="shared" si="200"/>
        <v>2.156493727530274</v>
      </c>
      <c r="V269" s="5">
        <f t="shared" si="201"/>
        <v>0</v>
      </c>
      <c r="W269" s="5">
        <f t="shared" si="202"/>
        <v>0</v>
      </c>
      <c r="X269" s="5">
        <f t="shared" si="203"/>
        <v>0</v>
      </c>
      <c r="Y269" s="5">
        <f t="shared" si="204"/>
        <v>0</v>
      </c>
      <c r="Z269" s="5">
        <f t="shared" si="205"/>
        <v>0</v>
      </c>
      <c r="AA269" s="4">
        <f t="shared" si="206"/>
        <v>1.6170000000000002</v>
      </c>
      <c r="AB269" s="5">
        <f t="shared" si="207"/>
        <v>0.45486297094064015</v>
      </c>
      <c r="AC269" s="4">
        <f t="shared" si="208"/>
        <v>0</v>
      </c>
      <c r="AD269" s="5">
        <f t="shared" si="209"/>
        <v>-0.25888259187227336</v>
      </c>
      <c r="AE269" s="5">
        <f t="shared" si="210"/>
        <v>-1.2429944840534575</v>
      </c>
      <c r="AF269" s="4">
        <f t="shared" si="211"/>
        <v>0</v>
      </c>
      <c r="AG269" s="4">
        <f t="shared" si="212"/>
        <v>0</v>
      </c>
      <c r="AH269" s="4">
        <f t="shared" si="213"/>
        <v>0</v>
      </c>
      <c r="AI269" s="5">
        <f t="shared" si="214"/>
        <v>0</v>
      </c>
      <c r="AJ269" s="4">
        <f t="shared" si="215"/>
        <v>-0.031379708105730104</v>
      </c>
      <c r="AK269" s="4">
        <f t="shared" si="216"/>
        <v>-0.15066599806708575</v>
      </c>
      <c r="AL269" s="4">
        <f t="shared" si="217"/>
        <v>0.20194227870618758</v>
      </c>
      <c r="AM269" s="4">
        <f t="shared" si="218"/>
        <v>-0.29174432159653174</v>
      </c>
    </row>
    <row r="270" spans="5:39" ht="12.75">
      <c r="E270" s="4">
        <f t="shared" si="162"/>
        <v>4.739999999999987</v>
      </c>
      <c r="F270" s="4">
        <f t="shared" si="185"/>
        <v>10.065734227203649</v>
      </c>
      <c r="G270" s="4">
        <f t="shared" si="186"/>
        <v>-14.737882077893671</v>
      </c>
      <c r="H270" s="4">
        <f t="shared" si="187"/>
        <v>17.847245548672166</v>
      </c>
      <c r="I270" s="4">
        <f t="shared" si="188"/>
        <v>62.904488045215324</v>
      </c>
      <c r="J270" s="4">
        <f t="shared" si="189"/>
        <v>34.28995865758371</v>
      </c>
      <c r="K270" s="4">
        <f t="shared" si="190"/>
        <v>0</v>
      </c>
      <c r="L270" s="4">
        <f t="shared" si="191"/>
        <v>0.0015</v>
      </c>
      <c r="M270" s="4">
        <f t="shared" si="192"/>
        <v>101299.99999999999</v>
      </c>
      <c r="N270" s="4">
        <f t="shared" si="193"/>
        <v>2.156493727530274</v>
      </c>
      <c r="O270" s="57">
        <f t="shared" si="194"/>
        <v>163.65676230643362</v>
      </c>
      <c r="P270" s="4">
        <f t="shared" si="195"/>
        <v>-0.9715821759358774</v>
      </c>
      <c r="Q270" s="5">
        <f t="shared" si="196"/>
        <v>0</v>
      </c>
      <c r="R270" s="4">
        <f t="shared" si="197"/>
        <v>0</v>
      </c>
      <c r="S270" s="5">
        <f t="shared" si="198"/>
        <v>53514.94509574973</v>
      </c>
      <c r="T270" s="5">
        <f t="shared" si="199"/>
        <v>101299.99999999999</v>
      </c>
      <c r="U270" s="5">
        <f t="shared" si="200"/>
        <v>2.156493727530274</v>
      </c>
      <c r="V270" s="5">
        <f t="shared" si="201"/>
        <v>0</v>
      </c>
      <c r="W270" s="5">
        <f t="shared" si="202"/>
        <v>0</v>
      </c>
      <c r="X270" s="5">
        <f t="shared" si="203"/>
        <v>0</v>
      </c>
      <c r="Y270" s="5">
        <f t="shared" si="204"/>
        <v>0</v>
      </c>
      <c r="Z270" s="5">
        <f t="shared" si="205"/>
        <v>0</v>
      </c>
      <c r="AA270" s="4">
        <f t="shared" si="206"/>
        <v>1.6170000000000002</v>
      </c>
      <c r="AB270" s="5">
        <f t="shared" si="207"/>
        <v>0.4603339402284682</v>
      </c>
      <c r="AC270" s="4">
        <f t="shared" si="208"/>
        <v>0</v>
      </c>
      <c r="AD270" s="5">
        <f t="shared" si="209"/>
        <v>-0.2596254467091113</v>
      </c>
      <c r="AE270" s="5">
        <f t="shared" si="210"/>
        <v>-1.2368658605868696</v>
      </c>
      <c r="AF270" s="4">
        <f t="shared" si="211"/>
        <v>0</v>
      </c>
      <c r="AG270" s="4">
        <f t="shared" si="212"/>
        <v>0</v>
      </c>
      <c r="AH270" s="4">
        <f t="shared" si="213"/>
        <v>0</v>
      </c>
      <c r="AI270" s="5">
        <f t="shared" si="214"/>
        <v>0</v>
      </c>
      <c r="AJ270" s="4">
        <f t="shared" si="215"/>
        <v>-0.03146975111625591</v>
      </c>
      <c r="AK270" s="4">
        <f t="shared" si="216"/>
        <v>-0.14992313461659026</v>
      </c>
      <c r="AL270" s="4">
        <f t="shared" si="217"/>
        <v>0.20131468454407297</v>
      </c>
      <c r="AM270" s="4">
        <f t="shared" si="218"/>
        <v>-0.29475764155787343</v>
      </c>
    </row>
    <row r="271" spans="5:39" ht="12.75">
      <c r="E271" s="4">
        <f t="shared" si="162"/>
        <v>4.7599999999999865</v>
      </c>
      <c r="F271" s="4">
        <f t="shared" si="185"/>
        <v>10.034264476087392</v>
      </c>
      <c r="G271" s="4">
        <f t="shared" si="186"/>
        <v>-14.887805212510262</v>
      </c>
      <c r="H271" s="4">
        <f t="shared" si="187"/>
        <v>17.953640511654374</v>
      </c>
      <c r="I271" s="4">
        <f t="shared" si="188"/>
        <v>63.1058027297594</v>
      </c>
      <c r="J271" s="4">
        <f t="shared" si="189"/>
        <v>33.99520101602584</v>
      </c>
      <c r="K271" s="4">
        <f t="shared" si="190"/>
        <v>0</v>
      </c>
      <c r="L271" s="4">
        <f t="shared" si="191"/>
        <v>0.0015</v>
      </c>
      <c r="M271" s="4">
        <f t="shared" si="192"/>
        <v>101299.99999999999</v>
      </c>
      <c r="N271" s="4">
        <f t="shared" si="193"/>
        <v>2.156493727530274</v>
      </c>
      <c r="O271" s="57">
        <f t="shared" si="194"/>
        <v>163.65676230643362</v>
      </c>
      <c r="P271" s="4">
        <f t="shared" si="195"/>
        <v>-0.9777393375163046</v>
      </c>
      <c r="Q271" s="5">
        <f t="shared" si="196"/>
        <v>0</v>
      </c>
      <c r="R271" s="4">
        <f t="shared" si="197"/>
        <v>0</v>
      </c>
      <c r="S271" s="5">
        <f t="shared" si="198"/>
        <v>53514.94509574973</v>
      </c>
      <c r="T271" s="5">
        <f t="shared" si="199"/>
        <v>101299.99999999999</v>
      </c>
      <c r="U271" s="5">
        <f t="shared" si="200"/>
        <v>2.156493727530274</v>
      </c>
      <c r="V271" s="5">
        <f t="shared" si="201"/>
        <v>0</v>
      </c>
      <c r="W271" s="5">
        <f t="shared" si="202"/>
        <v>0</v>
      </c>
      <c r="X271" s="5">
        <f t="shared" si="203"/>
        <v>0</v>
      </c>
      <c r="Y271" s="5">
        <f t="shared" si="204"/>
        <v>0</v>
      </c>
      <c r="Z271" s="5">
        <f t="shared" si="205"/>
        <v>0</v>
      </c>
      <c r="AA271" s="4">
        <f t="shared" si="206"/>
        <v>1.6170000000000002</v>
      </c>
      <c r="AB271" s="5">
        <f t="shared" si="207"/>
        <v>0.4658387896253382</v>
      </c>
      <c r="AC271" s="4">
        <f t="shared" si="208"/>
        <v>0</v>
      </c>
      <c r="AD271" s="5">
        <f t="shared" si="209"/>
        <v>-0.26035664551079685</v>
      </c>
      <c r="AE271" s="5">
        <f t="shared" si="210"/>
        <v>-1.230709701056362</v>
      </c>
      <c r="AF271" s="4">
        <f t="shared" si="211"/>
        <v>0</v>
      </c>
      <c r="AG271" s="4">
        <f t="shared" si="212"/>
        <v>0</v>
      </c>
      <c r="AH271" s="4">
        <f t="shared" si="213"/>
        <v>0</v>
      </c>
      <c r="AI271" s="5">
        <f t="shared" si="214"/>
        <v>0</v>
      </c>
      <c r="AJ271" s="4">
        <f t="shared" si="215"/>
        <v>-0.03155838127403598</v>
      </c>
      <c r="AK271" s="4">
        <f t="shared" si="216"/>
        <v>-0.1491769334613772</v>
      </c>
      <c r="AL271" s="4">
        <f t="shared" si="217"/>
        <v>0.20068528952174786</v>
      </c>
      <c r="AM271" s="4">
        <f t="shared" si="218"/>
        <v>-0.29775610425020527</v>
      </c>
    </row>
    <row r="272" spans="5:39" ht="12.75">
      <c r="E272" s="4">
        <f t="shared" si="162"/>
        <v>4.779999999999986</v>
      </c>
      <c r="F272" s="4">
        <f t="shared" si="185"/>
        <v>10.002706094813355</v>
      </c>
      <c r="G272" s="4">
        <f t="shared" si="186"/>
        <v>-15.036982145971638</v>
      </c>
      <c r="H272" s="4">
        <f t="shared" si="187"/>
        <v>18.06003768759872</v>
      </c>
      <c r="I272" s="4">
        <f t="shared" si="188"/>
        <v>63.30648801928115</v>
      </c>
      <c r="J272" s="4">
        <f t="shared" si="189"/>
        <v>33.697444911775634</v>
      </c>
      <c r="K272" s="4">
        <f t="shared" si="190"/>
        <v>0</v>
      </c>
      <c r="L272" s="4">
        <f t="shared" si="191"/>
        <v>0.0015</v>
      </c>
      <c r="M272" s="4">
        <f t="shared" si="192"/>
        <v>101299.99999999999</v>
      </c>
      <c r="N272" s="4">
        <f t="shared" si="193"/>
        <v>2.156493727530274</v>
      </c>
      <c r="O272" s="57">
        <f t="shared" si="194"/>
        <v>163.65676230643362</v>
      </c>
      <c r="P272" s="4">
        <f t="shared" si="195"/>
        <v>-0.9838049282109934</v>
      </c>
      <c r="Q272" s="5">
        <f t="shared" si="196"/>
        <v>0</v>
      </c>
      <c r="R272" s="4">
        <f t="shared" si="197"/>
        <v>0</v>
      </c>
      <c r="S272" s="5">
        <f t="shared" si="198"/>
        <v>53514.94509574973</v>
      </c>
      <c r="T272" s="5">
        <f t="shared" si="199"/>
        <v>101299.99999999999</v>
      </c>
      <c r="U272" s="5">
        <f t="shared" si="200"/>
        <v>2.156493727530274</v>
      </c>
      <c r="V272" s="5">
        <f t="shared" si="201"/>
        <v>0</v>
      </c>
      <c r="W272" s="5">
        <f t="shared" si="202"/>
        <v>0</v>
      </c>
      <c r="X272" s="5">
        <f t="shared" si="203"/>
        <v>0</v>
      </c>
      <c r="Y272" s="5">
        <f t="shared" si="204"/>
        <v>0</v>
      </c>
      <c r="Z272" s="5">
        <f t="shared" si="205"/>
        <v>0</v>
      </c>
      <c r="AA272" s="4">
        <f t="shared" si="206"/>
        <v>1.6170000000000002</v>
      </c>
      <c r="AB272" s="5">
        <f t="shared" si="207"/>
        <v>0.47137647374518443</v>
      </c>
      <c r="AC272" s="4">
        <f t="shared" si="208"/>
        <v>0</v>
      </c>
      <c r="AD272" s="5">
        <f t="shared" si="209"/>
        <v>-0.26107588524692055</v>
      </c>
      <c r="AE272" s="5">
        <f t="shared" si="210"/>
        <v>-1.224526864431486</v>
      </c>
      <c r="AF272" s="4">
        <f t="shared" si="211"/>
        <v>0</v>
      </c>
      <c r="AG272" s="4">
        <f t="shared" si="212"/>
        <v>0</v>
      </c>
      <c r="AH272" s="4">
        <f t="shared" si="213"/>
        <v>0</v>
      </c>
      <c r="AI272" s="5">
        <f t="shared" si="214"/>
        <v>0</v>
      </c>
      <c r="AJ272" s="4">
        <f t="shared" si="215"/>
        <v>-0.031645561848111584</v>
      </c>
      <c r="AK272" s="4">
        <f t="shared" si="216"/>
        <v>-0.148427498718968</v>
      </c>
      <c r="AL272" s="4">
        <f t="shared" si="217"/>
        <v>0.20005412189626712</v>
      </c>
      <c r="AM272" s="4">
        <f t="shared" si="218"/>
        <v>-0.3007396429194328</v>
      </c>
    </row>
    <row r="273" spans="5:39" ht="12.75">
      <c r="E273" s="4">
        <f t="shared" si="162"/>
        <v>4.799999999999986</v>
      </c>
      <c r="F273" s="4">
        <f t="shared" si="185"/>
        <v>9.971060532965243</v>
      </c>
      <c r="G273" s="4">
        <f t="shared" si="186"/>
        <v>-15.185409644690607</v>
      </c>
      <c r="H273" s="4">
        <f t="shared" si="187"/>
        <v>18.16641720948629</v>
      </c>
      <c r="I273" s="4">
        <f t="shared" si="188"/>
        <v>63.50654214117741</v>
      </c>
      <c r="J273" s="4">
        <f t="shared" si="189"/>
        <v>33.3967052688562</v>
      </c>
      <c r="K273" s="4">
        <f t="shared" si="190"/>
        <v>0</v>
      </c>
      <c r="L273" s="4">
        <f t="shared" si="191"/>
        <v>0.0015</v>
      </c>
      <c r="M273" s="4">
        <f t="shared" si="192"/>
        <v>101299.99999999999</v>
      </c>
      <c r="N273" s="4">
        <f t="shared" si="193"/>
        <v>2.156493727530274</v>
      </c>
      <c r="O273" s="57">
        <f t="shared" si="194"/>
        <v>163.65676230643362</v>
      </c>
      <c r="P273" s="4">
        <f t="shared" si="195"/>
        <v>-0.9897806205305251</v>
      </c>
      <c r="Q273" s="5">
        <f t="shared" si="196"/>
        <v>0</v>
      </c>
      <c r="R273" s="4">
        <f t="shared" si="197"/>
        <v>0</v>
      </c>
      <c r="S273" s="5">
        <f t="shared" si="198"/>
        <v>53514.94509574973</v>
      </c>
      <c r="T273" s="5">
        <f t="shared" si="199"/>
        <v>101299.99999999999</v>
      </c>
      <c r="U273" s="5">
        <f t="shared" si="200"/>
        <v>2.156493727530274</v>
      </c>
      <c r="V273" s="5">
        <f t="shared" si="201"/>
        <v>0</v>
      </c>
      <c r="W273" s="5">
        <f t="shared" si="202"/>
        <v>0</v>
      </c>
      <c r="X273" s="5">
        <f t="shared" si="203"/>
        <v>0</v>
      </c>
      <c r="Y273" s="5">
        <f t="shared" si="204"/>
        <v>0</v>
      </c>
      <c r="Z273" s="5">
        <f t="shared" si="205"/>
        <v>0</v>
      </c>
      <c r="AA273" s="4">
        <f t="shared" si="206"/>
        <v>1.6170000000000002</v>
      </c>
      <c r="AB273" s="5">
        <f t="shared" si="207"/>
        <v>0.4769459514411062</v>
      </c>
      <c r="AC273" s="4">
        <f t="shared" si="208"/>
        <v>0</v>
      </c>
      <c r="AD273" s="5">
        <f t="shared" si="209"/>
        <v>-0.26178287649854387</v>
      </c>
      <c r="AE273" s="5">
        <f t="shared" si="210"/>
        <v>-1.218318214401247</v>
      </c>
      <c r="AF273" s="4">
        <f t="shared" si="211"/>
        <v>0</v>
      </c>
      <c r="AG273" s="4">
        <f t="shared" si="212"/>
        <v>0</v>
      </c>
      <c r="AH273" s="4">
        <f t="shared" si="213"/>
        <v>0</v>
      </c>
      <c r="AI273" s="5">
        <f t="shared" si="214"/>
        <v>0</v>
      </c>
      <c r="AJ273" s="4">
        <f t="shared" si="215"/>
        <v>-0.03173125775739925</v>
      </c>
      <c r="AK273" s="4">
        <f t="shared" si="216"/>
        <v>-0.14767493507893903</v>
      </c>
      <c r="AL273" s="4">
        <f t="shared" si="217"/>
        <v>0.19942121065930488</v>
      </c>
      <c r="AM273" s="4">
        <f t="shared" si="218"/>
        <v>-0.3037081928938121</v>
      </c>
    </row>
    <row r="274" spans="5:39" ht="12.75">
      <c r="E274" s="4">
        <f t="shared" si="162"/>
        <v>4.819999999999985</v>
      </c>
      <c r="F274" s="4">
        <f t="shared" si="185"/>
        <v>9.939329275207843</v>
      </c>
      <c r="G274" s="4">
        <f t="shared" si="186"/>
        <v>-15.333084579769546</v>
      </c>
      <c r="H274" s="4">
        <f t="shared" si="187"/>
        <v>18.272759757939422</v>
      </c>
      <c r="I274" s="4">
        <f t="shared" si="188"/>
        <v>63.705963351836715</v>
      </c>
      <c r="J274" s="4">
        <f t="shared" si="189"/>
        <v>33.09299707596239</v>
      </c>
      <c r="K274" s="4">
        <f t="shared" si="190"/>
        <v>0</v>
      </c>
      <c r="L274" s="4">
        <f t="shared" si="191"/>
        <v>0.0015</v>
      </c>
      <c r="M274" s="4">
        <f t="shared" si="192"/>
        <v>101299.99999999999</v>
      </c>
      <c r="N274" s="4">
        <f t="shared" si="193"/>
        <v>2.156493727530274</v>
      </c>
      <c r="O274" s="57">
        <f t="shared" si="194"/>
        <v>163.65676230643362</v>
      </c>
      <c r="P274" s="4">
        <f t="shared" si="195"/>
        <v>-0.9956680606740371</v>
      </c>
      <c r="Q274" s="5">
        <f t="shared" si="196"/>
        <v>0</v>
      </c>
      <c r="R274" s="4">
        <f t="shared" si="197"/>
        <v>0</v>
      </c>
      <c r="S274" s="5">
        <f t="shared" si="198"/>
        <v>53514.94509574973</v>
      </c>
      <c r="T274" s="5">
        <f t="shared" si="199"/>
        <v>101299.99999999999</v>
      </c>
      <c r="U274" s="5">
        <f t="shared" si="200"/>
        <v>2.156493727530274</v>
      </c>
      <c r="V274" s="5">
        <f t="shared" si="201"/>
        <v>0</v>
      </c>
      <c r="W274" s="5">
        <f t="shared" si="202"/>
        <v>0</v>
      </c>
      <c r="X274" s="5">
        <f t="shared" si="203"/>
        <v>0</v>
      </c>
      <c r="Y274" s="5">
        <f t="shared" si="204"/>
        <v>0</v>
      </c>
      <c r="Z274" s="5">
        <f t="shared" si="205"/>
        <v>0</v>
      </c>
      <c r="AA274" s="4">
        <f t="shared" si="206"/>
        <v>1.6170000000000002</v>
      </c>
      <c r="AB274" s="5">
        <f t="shared" si="207"/>
        <v>0.4825461860572442</v>
      </c>
      <c r="AC274" s="4">
        <f t="shared" si="208"/>
        <v>0</v>
      </c>
      <c r="AD274" s="5">
        <f t="shared" si="209"/>
        <v>-0.262477343173887</v>
      </c>
      <c r="AE274" s="5">
        <f t="shared" si="210"/>
        <v>-1.2120846187179724</v>
      </c>
      <c r="AF274" s="4">
        <f t="shared" si="211"/>
        <v>0</v>
      </c>
      <c r="AG274" s="4">
        <f t="shared" si="212"/>
        <v>0</v>
      </c>
      <c r="AH274" s="4">
        <f t="shared" si="213"/>
        <v>0</v>
      </c>
      <c r="AI274" s="5">
        <f t="shared" si="214"/>
        <v>0</v>
      </c>
      <c r="AJ274" s="4">
        <f t="shared" si="215"/>
        <v>-0.031815435536228724</v>
      </c>
      <c r="AK274" s="4">
        <f t="shared" si="216"/>
        <v>-0.14691934772339058</v>
      </c>
      <c r="AL274" s="4">
        <f t="shared" si="217"/>
        <v>0.19878658550415687</v>
      </c>
      <c r="AM274" s="4">
        <f t="shared" si="218"/>
        <v>-0.3066616915953909</v>
      </c>
    </row>
    <row r="275" spans="5:39" ht="12.75">
      <c r="E275" s="4">
        <f t="shared" si="162"/>
        <v>4.839999999999985</v>
      </c>
      <c r="F275" s="4">
        <f t="shared" si="185"/>
        <v>9.907513839671614</v>
      </c>
      <c r="G275" s="4">
        <f t="shared" si="186"/>
        <v>-15.480003927492936</v>
      </c>
      <c r="H275" s="4">
        <f t="shared" si="187"/>
        <v>18.37904654976643</v>
      </c>
      <c r="I275" s="4">
        <f t="shared" si="188"/>
        <v>63.904749937340874</v>
      </c>
      <c r="J275" s="4">
        <f t="shared" si="189"/>
        <v>32.78633538436699</v>
      </c>
      <c r="K275" s="4">
        <f t="shared" si="190"/>
        <v>0</v>
      </c>
      <c r="L275" s="4">
        <f t="shared" si="191"/>
        <v>0.0015</v>
      </c>
      <c r="M275" s="4">
        <f t="shared" si="192"/>
        <v>101299.99999999999</v>
      </c>
      <c r="N275" s="4">
        <f t="shared" si="193"/>
        <v>2.156493727530274</v>
      </c>
      <c r="O275" s="57">
        <f t="shared" si="194"/>
        <v>163.65676230643362</v>
      </c>
      <c r="P275" s="4">
        <f t="shared" si="195"/>
        <v>-1.00146886830286</v>
      </c>
      <c r="Q275" s="5">
        <f t="shared" si="196"/>
        <v>0</v>
      </c>
      <c r="R275" s="4">
        <f t="shared" si="197"/>
        <v>0</v>
      </c>
      <c r="S275" s="5">
        <f t="shared" si="198"/>
        <v>53514.94509574973</v>
      </c>
      <c r="T275" s="5">
        <f t="shared" si="199"/>
        <v>101299.99999999999</v>
      </c>
      <c r="U275" s="5">
        <f t="shared" si="200"/>
        <v>2.156493727530274</v>
      </c>
      <c r="V275" s="5">
        <f t="shared" si="201"/>
        <v>0</v>
      </c>
      <c r="W275" s="5">
        <f t="shared" si="202"/>
        <v>0</v>
      </c>
      <c r="X275" s="5">
        <f t="shared" si="203"/>
        <v>0</v>
      </c>
      <c r="Y275" s="5">
        <f t="shared" si="204"/>
        <v>0</v>
      </c>
      <c r="Z275" s="5">
        <f t="shared" si="205"/>
        <v>0</v>
      </c>
      <c r="AA275" s="4">
        <f t="shared" si="206"/>
        <v>1.6170000000000002</v>
      </c>
      <c r="AB275" s="5">
        <f t="shared" si="207"/>
        <v>0.4881761456772882</v>
      </c>
      <c r="AC275" s="4">
        <f t="shared" si="208"/>
        <v>0</v>
      </c>
      <c r="AD275" s="5">
        <f t="shared" si="209"/>
        <v>-0.2631590222266859</v>
      </c>
      <c r="AE275" s="5">
        <f t="shared" si="210"/>
        <v>-1.2058269485617676</v>
      </c>
      <c r="AF275" s="4">
        <f t="shared" si="211"/>
        <v>0</v>
      </c>
      <c r="AG275" s="4">
        <f t="shared" si="212"/>
        <v>0</v>
      </c>
      <c r="AH275" s="4">
        <f t="shared" si="213"/>
        <v>0</v>
      </c>
      <c r="AI275" s="5">
        <f t="shared" si="214"/>
        <v>0</v>
      </c>
      <c r="AJ275" s="4">
        <f t="shared" si="215"/>
        <v>-0.03189806330020435</v>
      </c>
      <c r="AK275" s="4">
        <f t="shared" si="216"/>
        <v>-0.14616084224991122</v>
      </c>
      <c r="AL275" s="4">
        <f t="shared" si="217"/>
        <v>0.19815027679343228</v>
      </c>
      <c r="AM275" s="4">
        <f t="shared" si="218"/>
        <v>-0.3096000785498587</v>
      </c>
    </row>
    <row r="276" spans="5:39" ht="12.75">
      <c r="E276" s="4">
        <f t="shared" si="162"/>
        <v>4.859999999999984</v>
      </c>
      <c r="F276" s="4">
        <f t="shared" si="185"/>
        <v>9.87561577637141</v>
      </c>
      <c r="G276" s="4">
        <f t="shared" si="186"/>
        <v>-15.626164769742847</v>
      </c>
      <c r="H276" s="4">
        <f t="shared" si="187"/>
        <v>18.485259326654532</v>
      </c>
      <c r="I276" s="4">
        <f t="shared" si="188"/>
        <v>64.10290021413431</v>
      </c>
      <c r="J276" s="4">
        <f t="shared" si="189"/>
        <v>32.47673530581714</v>
      </c>
      <c r="K276" s="4">
        <f t="shared" si="190"/>
        <v>0</v>
      </c>
      <c r="L276" s="4">
        <f t="shared" si="191"/>
        <v>0.0015</v>
      </c>
      <c r="M276" s="4">
        <f t="shared" si="192"/>
        <v>101299.99999999999</v>
      </c>
      <c r="N276" s="4">
        <f t="shared" si="193"/>
        <v>2.156493727530274</v>
      </c>
      <c r="O276" s="57">
        <f t="shared" si="194"/>
        <v>163.65676230643362</v>
      </c>
      <c r="P276" s="4">
        <f t="shared" si="195"/>
        <v>-1.007184636378396</v>
      </c>
      <c r="Q276" s="5">
        <f t="shared" si="196"/>
        <v>0</v>
      </c>
      <c r="R276" s="4">
        <f t="shared" si="197"/>
        <v>0</v>
      </c>
      <c r="S276" s="5">
        <f t="shared" si="198"/>
        <v>53514.94509574973</v>
      </c>
      <c r="T276" s="5">
        <f t="shared" si="199"/>
        <v>101299.99999999999</v>
      </c>
      <c r="U276" s="5">
        <f t="shared" si="200"/>
        <v>2.156493727530274</v>
      </c>
      <c r="V276" s="5">
        <f t="shared" si="201"/>
        <v>0</v>
      </c>
      <c r="W276" s="5">
        <f t="shared" si="202"/>
        <v>0</v>
      </c>
      <c r="X276" s="5">
        <f t="shared" si="203"/>
        <v>0</v>
      </c>
      <c r="Y276" s="5">
        <f t="shared" si="204"/>
        <v>0</v>
      </c>
      <c r="Z276" s="5">
        <f t="shared" si="205"/>
        <v>0</v>
      </c>
      <c r="AA276" s="4">
        <f t="shared" si="206"/>
        <v>1.6170000000000002</v>
      </c>
      <c r="AB276" s="5">
        <f t="shared" si="207"/>
        <v>0.4938348033694134</v>
      </c>
      <c r="AC276" s="4">
        <f t="shared" si="208"/>
        <v>0</v>
      </c>
      <c r="AD276" s="5">
        <f t="shared" si="209"/>
        <v>-0.2638276633773835</v>
      </c>
      <c r="AE276" s="5">
        <f t="shared" si="210"/>
        <v>-1.1995460779250757</v>
      </c>
      <c r="AF276" s="4">
        <f t="shared" si="211"/>
        <v>0</v>
      </c>
      <c r="AG276" s="4">
        <f t="shared" si="212"/>
        <v>0</v>
      </c>
      <c r="AH276" s="4">
        <f t="shared" si="213"/>
        <v>0</v>
      </c>
      <c r="AI276" s="5">
        <f t="shared" si="214"/>
        <v>0</v>
      </c>
      <c r="AJ276" s="4">
        <f t="shared" si="215"/>
        <v>-0.03197911071241012</v>
      </c>
      <c r="AK276" s="4">
        <f t="shared" si="216"/>
        <v>-0.14539952459697886</v>
      </c>
      <c r="AL276" s="4">
        <f t="shared" si="217"/>
        <v>0.1975123155274282</v>
      </c>
      <c r="AM276" s="4">
        <f t="shared" si="218"/>
        <v>-0.31252329539485696</v>
      </c>
    </row>
    <row r="277" spans="5:39" ht="12.75">
      <c r="E277" s="4">
        <f t="shared" si="162"/>
        <v>4.879999999999984</v>
      </c>
      <c r="F277" s="4">
        <f t="shared" si="185"/>
        <v>9.843636665659</v>
      </c>
      <c r="G277" s="4">
        <f t="shared" si="186"/>
        <v>-15.771564294339825</v>
      </c>
      <c r="H277" s="4">
        <f t="shared" si="187"/>
        <v>18.591380344019676</v>
      </c>
      <c r="I277" s="4">
        <f t="shared" si="188"/>
        <v>64.30041252966174</v>
      </c>
      <c r="J277" s="4">
        <f t="shared" si="189"/>
        <v>32.16421201042228</v>
      </c>
      <c r="K277" s="4">
        <f t="shared" si="190"/>
        <v>0</v>
      </c>
      <c r="L277" s="4">
        <f t="shared" si="191"/>
        <v>0.0015</v>
      </c>
      <c r="M277" s="4">
        <f t="shared" si="192"/>
        <v>101299.99999999999</v>
      </c>
      <c r="N277" s="4">
        <f t="shared" si="193"/>
        <v>2.156493727530274</v>
      </c>
      <c r="O277" s="57">
        <f t="shared" si="194"/>
        <v>163.65676230643362</v>
      </c>
      <c r="P277" s="4">
        <f t="shared" si="195"/>
        <v>-1.012816931059018</v>
      </c>
      <c r="Q277" s="5">
        <f t="shared" si="196"/>
        <v>0</v>
      </c>
      <c r="R277" s="4">
        <f t="shared" si="197"/>
        <v>0</v>
      </c>
      <c r="S277" s="5">
        <f t="shared" si="198"/>
        <v>53514.94509574973</v>
      </c>
      <c r="T277" s="5">
        <f t="shared" si="199"/>
        <v>101299.99999999999</v>
      </c>
      <c r="U277" s="5">
        <f t="shared" si="200"/>
        <v>2.156493727530274</v>
      </c>
      <c r="V277" s="5">
        <f t="shared" si="201"/>
        <v>0</v>
      </c>
      <c r="W277" s="5">
        <f t="shared" si="202"/>
        <v>0</v>
      </c>
      <c r="X277" s="5">
        <f t="shared" si="203"/>
        <v>0</v>
      </c>
      <c r="Y277" s="5">
        <f t="shared" si="204"/>
        <v>0</v>
      </c>
      <c r="Z277" s="5">
        <f t="shared" si="205"/>
        <v>0</v>
      </c>
      <c r="AA277" s="4">
        <f t="shared" si="206"/>
        <v>1.6170000000000002</v>
      </c>
      <c r="AB277" s="5">
        <f t="shared" si="207"/>
        <v>0.49952113742745874</v>
      </c>
      <c r="AC277" s="4">
        <f t="shared" si="208"/>
        <v>0</v>
      </c>
      <c r="AD277" s="5">
        <f t="shared" si="209"/>
        <v>-0.26448302883730285</v>
      </c>
      <c r="AE277" s="5">
        <f t="shared" si="210"/>
        <v>-1.193242883016853</v>
      </c>
      <c r="AF277" s="4">
        <f t="shared" si="211"/>
        <v>0</v>
      </c>
      <c r="AG277" s="4">
        <f t="shared" si="212"/>
        <v>0</v>
      </c>
      <c r="AH277" s="4">
        <f t="shared" si="213"/>
        <v>0</v>
      </c>
      <c r="AI277" s="5">
        <f t="shared" si="214"/>
        <v>0</v>
      </c>
      <c r="AJ277" s="4">
        <f t="shared" si="215"/>
        <v>-0.032058548949976104</v>
      </c>
      <c r="AK277" s="4">
        <f t="shared" si="216"/>
        <v>-0.14463550097173977</v>
      </c>
      <c r="AL277" s="4">
        <f t="shared" si="217"/>
        <v>0.19687273331318</v>
      </c>
      <c r="AM277" s="4">
        <f t="shared" si="218"/>
        <v>-0.31543128588679653</v>
      </c>
    </row>
    <row r="278" spans="5:39" ht="12.75">
      <c r="E278" s="4">
        <f t="shared" si="162"/>
        <v>4.8999999999999835</v>
      </c>
      <c r="F278" s="4">
        <f t="shared" si="185"/>
        <v>9.811578116709024</v>
      </c>
      <c r="G278" s="4">
        <f t="shared" si="186"/>
        <v>-15.916199795311565</v>
      </c>
      <c r="H278" s="4">
        <f t="shared" si="187"/>
        <v>18.697392360020668</v>
      </c>
      <c r="I278" s="4">
        <f t="shared" si="188"/>
        <v>64.49728526297493</v>
      </c>
      <c r="J278" s="4">
        <f t="shared" si="189"/>
        <v>31.848780724535487</v>
      </c>
      <c r="K278" s="4">
        <f t="shared" si="190"/>
        <v>0</v>
      </c>
      <c r="L278" s="4">
        <f t="shared" si="191"/>
        <v>0.0015</v>
      </c>
      <c r="M278" s="4">
        <f t="shared" si="192"/>
        <v>101299.99999999999</v>
      </c>
      <c r="N278" s="4">
        <f t="shared" si="193"/>
        <v>2.156493727530274</v>
      </c>
      <c r="O278" s="57">
        <f t="shared" si="194"/>
        <v>163.65676230643362</v>
      </c>
      <c r="P278" s="4">
        <f t="shared" si="195"/>
        <v>-1.0183672916510913</v>
      </c>
      <c r="Q278" s="5">
        <f t="shared" si="196"/>
        <v>0</v>
      </c>
      <c r="R278" s="4">
        <f t="shared" si="197"/>
        <v>0</v>
      </c>
      <c r="S278" s="5">
        <f t="shared" si="198"/>
        <v>53514.94509574973</v>
      </c>
      <c r="T278" s="5">
        <f t="shared" si="199"/>
        <v>101299.99999999999</v>
      </c>
      <c r="U278" s="5">
        <f t="shared" si="200"/>
        <v>2.156493727530274</v>
      </c>
      <c r="V278" s="5">
        <f t="shared" si="201"/>
        <v>0</v>
      </c>
      <c r="W278" s="5">
        <f t="shared" si="202"/>
        <v>0</v>
      </c>
      <c r="X278" s="5">
        <f t="shared" si="203"/>
        <v>0</v>
      </c>
      <c r="Y278" s="5">
        <f t="shared" si="204"/>
        <v>0</v>
      </c>
      <c r="Z278" s="5">
        <f t="shared" si="205"/>
        <v>0</v>
      </c>
      <c r="AA278" s="4">
        <f t="shared" si="206"/>
        <v>1.6170000000000002</v>
      </c>
      <c r="AB278" s="5">
        <f t="shared" si="207"/>
        <v>0.505234131608167</v>
      </c>
      <c r="AC278" s="4">
        <f t="shared" si="208"/>
        <v>0</v>
      </c>
      <c r="AD278" s="5">
        <f t="shared" si="209"/>
        <v>-0.2651248930359238</v>
      </c>
      <c r="AE278" s="5">
        <f t="shared" si="210"/>
        <v>-1.1869182416858994</v>
      </c>
      <c r="AF278" s="4">
        <f t="shared" si="211"/>
        <v>0</v>
      </c>
      <c r="AG278" s="4">
        <f t="shared" si="212"/>
        <v>0</v>
      </c>
      <c r="AH278" s="4">
        <f t="shared" si="213"/>
        <v>0</v>
      </c>
      <c r="AI278" s="5">
        <f t="shared" si="214"/>
        <v>0</v>
      </c>
      <c r="AJ278" s="4">
        <f t="shared" si="215"/>
        <v>-0.032136350671021066</v>
      </c>
      <c r="AK278" s="4">
        <f t="shared" si="216"/>
        <v>-0.143868877780109</v>
      </c>
      <c r="AL278" s="4">
        <f t="shared" si="217"/>
        <v>0.1962315623341805</v>
      </c>
      <c r="AM278" s="4">
        <f t="shared" si="218"/>
        <v>-0.3183239959062313</v>
      </c>
    </row>
    <row r="279" spans="5:39" ht="12.75">
      <c r="E279" s="4">
        <f aca="true" t="shared" si="219" ref="E279:E342">E278+$E$18</f>
        <v>4.919999999999983</v>
      </c>
      <c r="F279" s="4">
        <f t="shared" si="185"/>
        <v>9.779441766038003</v>
      </c>
      <c r="G279" s="4">
        <f t="shared" si="186"/>
        <v>-16.060068673091674</v>
      </c>
      <c r="H279" s="4">
        <f t="shared" si="187"/>
        <v>18.803278624743854</v>
      </c>
      <c r="I279" s="4">
        <f t="shared" si="188"/>
        <v>64.6935168253091</v>
      </c>
      <c r="J279" s="4">
        <f t="shared" si="189"/>
        <v>31.530456728629257</v>
      </c>
      <c r="K279" s="4">
        <f t="shared" si="190"/>
        <v>0</v>
      </c>
      <c r="L279" s="4">
        <f t="shared" si="191"/>
        <v>0.0015</v>
      </c>
      <c r="M279" s="4">
        <f t="shared" si="192"/>
        <v>101299.99999999999</v>
      </c>
      <c r="N279" s="4">
        <f t="shared" si="193"/>
        <v>2.156493727530274</v>
      </c>
      <c r="O279" s="57">
        <f t="shared" si="194"/>
        <v>163.65676230643362</v>
      </c>
      <c r="P279" s="4">
        <f t="shared" si="195"/>
        <v>-1.0238372306095112</v>
      </c>
      <c r="Q279" s="5">
        <f t="shared" si="196"/>
        <v>0</v>
      </c>
      <c r="R279" s="4">
        <f t="shared" si="197"/>
        <v>0</v>
      </c>
      <c r="S279" s="5">
        <f t="shared" si="198"/>
        <v>53514.94509574973</v>
      </c>
      <c r="T279" s="5">
        <f t="shared" si="199"/>
        <v>101299.99999999999</v>
      </c>
      <c r="U279" s="5">
        <f t="shared" si="200"/>
        <v>2.156493727530274</v>
      </c>
      <c r="V279" s="5">
        <f t="shared" si="201"/>
        <v>0</v>
      </c>
      <c r="W279" s="5">
        <f t="shared" si="202"/>
        <v>0</v>
      </c>
      <c r="X279" s="5">
        <f t="shared" si="203"/>
        <v>0</v>
      </c>
      <c r="Y279" s="5">
        <f t="shared" si="204"/>
        <v>0</v>
      </c>
      <c r="Z279" s="5">
        <f t="shared" si="205"/>
        <v>0</v>
      </c>
      <c r="AA279" s="4">
        <f t="shared" si="206"/>
        <v>1.6170000000000002</v>
      </c>
      <c r="AB279" s="5">
        <f t="shared" si="207"/>
        <v>0.5109727753643212</v>
      </c>
      <c r="AC279" s="4">
        <f t="shared" si="208"/>
        <v>0</v>
      </c>
      <c r="AD279" s="5">
        <f t="shared" si="209"/>
        <v>-0.26575304235137176</v>
      </c>
      <c r="AE279" s="5">
        <f t="shared" si="210"/>
        <v>-1.1805730328628776</v>
      </c>
      <c r="AF279" s="4">
        <f t="shared" si="211"/>
        <v>0</v>
      </c>
      <c r="AG279" s="4">
        <f t="shared" si="212"/>
        <v>0</v>
      </c>
      <c r="AH279" s="4">
        <f t="shared" si="213"/>
        <v>0</v>
      </c>
      <c r="AI279" s="5">
        <f t="shared" si="214"/>
        <v>0</v>
      </c>
      <c r="AJ279" s="4">
        <f t="shared" si="215"/>
        <v>-0.032212489981984456</v>
      </c>
      <c r="AK279" s="4">
        <f t="shared" si="216"/>
        <v>-0.14309976155913667</v>
      </c>
      <c r="AL279" s="4">
        <f t="shared" si="217"/>
        <v>0.19558883532076007</v>
      </c>
      <c r="AM279" s="4">
        <f t="shared" si="218"/>
        <v>-0.3212013734618335</v>
      </c>
    </row>
    <row r="280" spans="5:39" ht="12.75">
      <c r="E280" s="4">
        <f t="shared" si="219"/>
        <v>4.939999999999983</v>
      </c>
      <c r="F280" s="4">
        <f t="shared" si="185"/>
        <v>9.747229276056018</v>
      </c>
      <c r="G280" s="4">
        <f t="shared" si="186"/>
        <v>-16.20316843465081</v>
      </c>
      <c r="H280" s="4">
        <f t="shared" si="187"/>
        <v>18.909022869563298</v>
      </c>
      <c r="I280" s="4">
        <f t="shared" si="188"/>
        <v>64.88910566062987</v>
      </c>
      <c r="J280" s="4">
        <f t="shared" si="189"/>
        <v>31.209255355167425</v>
      </c>
      <c r="K280" s="4">
        <f t="shared" si="190"/>
        <v>0</v>
      </c>
      <c r="L280" s="4">
        <f t="shared" si="191"/>
        <v>0.0015</v>
      </c>
      <c r="M280" s="4">
        <f t="shared" si="192"/>
        <v>101299.99999999999</v>
      </c>
      <c r="N280" s="4">
        <f t="shared" si="193"/>
        <v>2.156493727530274</v>
      </c>
      <c r="O280" s="57">
        <f t="shared" si="194"/>
        <v>163.65676230643362</v>
      </c>
      <c r="P280" s="4">
        <f t="shared" si="195"/>
        <v>-1.02922823358345</v>
      </c>
      <c r="Q280" s="5">
        <f t="shared" si="196"/>
        <v>0</v>
      </c>
      <c r="R280" s="4">
        <f t="shared" si="197"/>
        <v>0</v>
      </c>
      <c r="S280" s="5">
        <f t="shared" si="198"/>
        <v>53514.94509574973</v>
      </c>
      <c r="T280" s="5">
        <f t="shared" si="199"/>
        <v>101299.99999999999</v>
      </c>
      <c r="U280" s="5">
        <f t="shared" si="200"/>
        <v>2.156493727530274</v>
      </c>
      <c r="V280" s="5">
        <f t="shared" si="201"/>
        <v>0</v>
      </c>
      <c r="W280" s="5">
        <f t="shared" si="202"/>
        <v>0</v>
      </c>
      <c r="X280" s="5">
        <f t="shared" si="203"/>
        <v>0</v>
      </c>
      <c r="Y280" s="5">
        <f t="shared" si="204"/>
        <v>0</v>
      </c>
      <c r="Z280" s="5">
        <f t="shared" si="205"/>
        <v>0</v>
      </c>
      <c r="AA280" s="4">
        <f t="shared" si="206"/>
        <v>1.6170000000000002</v>
      </c>
      <c r="AB280" s="5">
        <f t="shared" si="207"/>
        <v>0.5167360640736132</v>
      </c>
      <c r="AC280" s="4">
        <f t="shared" si="208"/>
        <v>0</v>
      </c>
      <c r="AD280" s="5">
        <f t="shared" si="209"/>
        <v>-0.2663672748442026</v>
      </c>
      <c r="AE280" s="5">
        <f t="shared" si="210"/>
        <v>-1.174208136020588</v>
      </c>
      <c r="AF280" s="4">
        <f t="shared" si="211"/>
        <v>0</v>
      </c>
      <c r="AG280" s="4">
        <f t="shared" si="212"/>
        <v>0</v>
      </c>
      <c r="AH280" s="4">
        <f t="shared" si="213"/>
        <v>0</v>
      </c>
      <c r="AI280" s="5">
        <f t="shared" si="214"/>
        <v>0</v>
      </c>
      <c r="AJ280" s="4">
        <f t="shared" si="215"/>
        <v>-0.032286942405357885</v>
      </c>
      <c r="AK280" s="4">
        <f t="shared" si="216"/>
        <v>-0.14232825891158643</v>
      </c>
      <c r="AL280" s="4">
        <f t="shared" si="217"/>
        <v>0.19494458552112037</v>
      </c>
      <c r="AM280" s="4">
        <f t="shared" si="218"/>
        <v>-0.3240633686930162</v>
      </c>
    </row>
    <row r="281" spans="5:39" ht="12.75">
      <c r="E281" s="4">
        <f t="shared" si="219"/>
        <v>4.959999999999982</v>
      </c>
      <c r="F281" s="4">
        <f t="shared" si="185"/>
        <v>9.71494233365066</v>
      </c>
      <c r="G281" s="4">
        <f t="shared" si="186"/>
        <v>-16.345496693562396</v>
      </c>
      <c r="H281" s="4">
        <f t="shared" si="187"/>
        <v>19.01460929668072</v>
      </c>
      <c r="I281" s="4">
        <f t="shared" si="188"/>
        <v>65.08405024615098</v>
      </c>
      <c r="J281" s="4">
        <f t="shared" si="189"/>
        <v>30.88519198647441</v>
      </c>
      <c r="K281" s="4">
        <f t="shared" si="190"/>
        <v>0</v>
      </c>
      <c r="L281" s="4">
        <f t="shared" si="191"/>
        <v>0.0015</v>
      </c>
      <c r="M281" s="4">
        <f t="shared" si="192"/>
        <v>101299.99999999999</v>
      </c>
      <c r="N281" s="4">
        <f t="shared" si="193"/>
        <v>2.156493727530274</v>
      </c>
      <c r="O281" s="57">
        <f t="shared" si="194"/>
        <v>163.65676230643362</v>
      </c>
      <c r="P281" s="4">
        <f t="shared" si="195"/>
        <v>-1.0345417595032773</v>
      </c>
      <c r="Q281" s="5">
        <f t="shared" si="196"/>
        <v>0</v>
      </c>
      <c r="R281" s="4">
        <f t="shared" si="197"/>
        <v>0</v>
      </c>
      <c r="S281" s="5">
        <f t="shared" si="198"/>
        <v>53514.94509574973</v>
      </c>
      <c r="T281" s="5">
        <f t="shared" si="199"/>
        <v>101299.99999999999</v>
      </c>
      <c r="U281" s="5">
        <f t="shared" si="200"/>
        <v>2.156493727530274</v>
      </c>
      <c r="V281" s="5">
        <f t="shared" si="201"/>
        <v>0</v>
      </c>
      <c r="W281" s="5">
        <f t="shared" si="202"/>
        <v>0</v>
      </c>
      <c r="X281" s="5">
        <f t="shared" si="203"/>
        <v>0</v>
      </c>
      <c r="Y281" s="5">
        <f t="shared" si="204"/>
        <v>0</v>
      </c>
      <c r="Z281" s="5">
        <f t="shared" si="205"/>
        <v>0</v>
      </c>
      <c r="AA281" s="4">
        <f t="shared" si="206"/>
        <v>1.6170000000000002</v>
      </c>
      <c r="AB281" s="5">
        <f t="shared" si="207"/>
        <v>0.5225229992631049</v>
      </c>
      <c r="AC281" s="4">
        <f t="shared" si="208"/>
        <v>0</v>
      </c>
      <c r="AD281" s="5">
        <f t="shared" si="209"/>
        <v>-0.2669673999945605</v>
      </c>
      <c r="AE281" s="5">
        <f t="shared" si="210"/>
        <v>-1.1678244306520502</v>
      </c>
      <c r="AF281" s="4">
        <f t="shared" si="211"/>
        <v>0</v>
      </c>
      <c r="AG281" s="4">
        <f t="shared" si="212"/>
        <v>0</v>
      </c>
      <c r="AH281" s="4">
        <f t="shared" si="213"/>
        <v>0</v>
      </c>
      <c r="AI281" s="5">
        <f t="shared" si="214"/>
        <v>0</v>
      </c>
      <c r="AJ281" s="4">
        <f t="shared" si="215"/>
        <v>-0.03235968484782551</v>
      </c>
      <c r="AK281" s="4">
        <f t="shared" si="216"/>
        <v>-0.14155447644267274</v>
      </c>
      <c r="AL281" s="4">
        <f t="shared" si="217"/>
        <v>0.1942988466730132</v>
      </c>
      <c r="AM281" s="4">
        <f t="shared" si="218"/>
        <v>-0.32690993387124795</v>
      </c>
    </row>
    <row r="282" spans="5:39" ht="12.75">
      <c r="E282" s="4">
        <f t="shared" si="219"/>
        <v>4.979999999999982</v>
      </c>
      <c r="F282" s="4">
        <f t="shared" si="185"/>
        <v>9.682582648802834</v>
      </c>
      <c r="G282" s="4">
        <f t="shared" si="186"/>
        <v>-16.487051170005067</v>
      </c>
      <c r="H282" s="4">
        <f t="shared" si="187"/>
        <v>19.120022568848164</v>
      </c>
      <c r="I282" s="4">
        <f t="shared" si="188"/>
        <v>65.27834909282399</v>
      </c>
      <c r="J282" s="4">
        <f t="shared" si="189"/>
        <v>30.55828205260316</v>
      </c>
      <c r="K282" s="4">
        <f t="shared" si="190"/>
        <v>0</v>
      </c>
      <c r="L282" s="4">
        <f t="shared" si="191"/>
        <v>0.0015</v>
      </c>
      <c r="M282" s="4">
        <f t="shared" si="192"/>
        <v>101299.99999999999</v>
      </c>
      <c r="N282" s="4">
        <f t="shared" si="193"/>
        <v>2.156493727530274</v>
      </c>
      <c r="O282" s="57">
        <f t="shared" si="194"/>
        <v>163.65676230643362</v>
      </c>
      <c r="P282" s="4">
        <f t="shared" si="195"/>
        <v>-1.0397792407048838</v>
      </c>
      <c r="Q282" s="5">
        <f t="shared" si="196"/>
        <v>0</v>
      </c>
      <c r="R282" s="4">
        <f t="shared" si="197"/>
        <v>0</v>
      </c>
      <c r="S282" s="5">
        <f t="shared" si="198"/>
        <v>53514.94509574973</v>
      </c>
      <c r="T282" s="5">
        <f t="shared" si="199"/>
        <v>101299.99999999999</v>
      </c>
      <c r="U282" s="5">
        <f t="shared" si="200"/>
        <v>2.156493727530274</v>
      </c>
      <c r="V282" s="5">
        <f t="shared" si="201"/>
        <v>0</v>
      </c>
      <c r="W282" s="5">
        <f t="shared" si="202"/>
        <v>0</v>
      </c>
      <c r="X282" s="5">
        <f t="shared" si="203"/>
        <v>0</v>
      </c>
      <c r="Y282" s="5">
        <f t="shared" si="204"/>
        <v>0</v>
      </c>
      <c r="Z282" s="5">
        <f t="shared" si="205"/>
        <v>0</v>
      </c>
      <c r="AA282" s="4">
        <f t="shared" si="206"/>
        <v>1.6170000000000002</v>
      </c>
      <c r="AB282" s="5">
        <f t="shared" si="207"/>
        <v>0.5283325888291321</v>
      </c>
      <c r="AC282" s="4">
        <f t="shared" si="208"/>
        <v>0</v>
      </c>
      <c r="AD282" s="5">
        <f t="shared" si="209"/>
        <v>-0.2675532384427627</v>
      </c>
      <c r="AE282" s="5">
        <f t="shared" si="210"/>
        <v>-1.1614227957659835</v>
      </c>
      <c r="AF282" s="4">
        <f t="shared" si="211"/>
        <v>0</v>
      </c>
      <c r="AG282" s="4">
        <f t="shared" si="212"/>
        <v>0</v>
      </c>
      <c r="AH282" s="4">
        <f t="shared" si="213"/>
        <v>0</v>
      </c>
      <c r="AI282" s="5">
        <f t="shared" si="214"/>
        <v>0</v>
      </c>
      <c r="AJ282" s="4">
        <f t="shared" si="215"/>
        <v>-0.032430695568819716</v>
      </c>
      <c r="AK282" s="4">
        <f t="shared" si="216"/>
        <v>-0.1407785206989071</v>
      </c>
      <c r="AL282" s="4">
        <f t="shared" si="217"/>
        <v>0.1936516529760567</v>
      </c>
      <c r="AM282" s="4">
        <f t="shared" si="218"/>
        <v>-0.32974102340010136</v>
      </c>
    </row>
    <row r="283" spans="5:39" ht="12.75">
      <c r="E283" s="4">
        <f t="shared" si="219"/>
        <v>4.999999999999981</v>
      </c>
      <c r="F283" s="4">
        <f t="shared" si="185"/>
        <v>9.650151953234014</v>
      </c>
      <c r="G283" s="4">
        <f t="shared" si="186"/>
        <v>-16.627829690703972</v>
      </c>
      <c r="H283" s="4">
        <f t="shared" si="187"/>
        <v>19.2252477992759</v>
      </c>
      <c r="I283" s="4">
        <f t="shared" si="188"/>
        <v>65.47200074580005</v>
      </c>
      <c r="J283" s="4">
        <f t="shared" si="189"/>
        <v>30.22854102920306</v>
      </c>
      <c r="K283" s="4">
        <f t="shared" si="190"/>
        <v>0</v>
      </c>
      <c r="L283" s="4">
        <f t="shared" si="191"/>
        <v>0.0015</v>
      </c>
      <c r="M283" s="4">
        <f t="shared" si="192"/>
        <v>101299.99999999999</v>
      </c>
      <c r="N283" s="4">
        <f t="shared" si="193"/>
        <v>2.156493727530274</v>
      </c>
      <c r="O283" s="57">
        <f t="shared" si="194"/>
        <v>163.65676230643362</v>
      </c>
      <c r="P283" s="4">
        <f t="shared" si="195"/>
        <v>-1.0449420830878855</v>
      </c>
      <c r="Q283" s="5">
        <f t="shared" si="196"/>
        <v>0</v>
      </c>
      <c r="R283" s="4">
        <f t="shared" si="197"/>
        <v>0</v>
      </c>
      <c r="S283" s="5">
        <f t="shared" si="198"/>
        <v>53514.94509574973</v>
      </c>
      <c r="T283" s="5">
        <f t="shared" si="199"/>
        <v>101299.99999999999</v>
      </c>
      <c r="U283" s="5">
        <f t="shared" si="200"/>
        <v>2.156493727530274</v>
      </c>
      <c r="V283" s="5">
        <f t="shared" si="201"/>
        <v>0</v>
      </c>
      <c r="W283" s="5">
        <f t="shared" si="202"/>
        <v>0</v>
      </c>
      <c r="X283" s="5">
        <f t="shared" si="203"/>
        <v>0</v>
      </c>
      <c r="Y283" s="5">
        <f t="shared" si="204"/>
        <v>0</v>
      </c>
      <c r="Z283" s="5">
        <f t="shared" si="205"/>
        <v>0</v>
      </c>
      <c r="AA283" s="4">
        <f t="shared" si="206"/>
        <v>1.6170000000000002</v>
      </c>
      <c r="AB283" s="5">
        <f t="shared" si="207"/>
        <v>0.5341638472525315</v>
      </c>
      <c r="AC283" s="4">
        <f t="shared" si="208"/>
        <v>0</v>
      </c>
      <c r="AD283" s="5">
        <f t="shared" si="209"/>
        <v>-0.2681246217333626</v>
      </c>
      <c r="AE283" s="5">
        <f t="shared" si="210"/>
        <v>-1.1550041093992645</v>
      </c>
      <c r="AF283" s="4">
        <f t="shared" si="211"/>
        <v>0</v>
      </c>
      <c r="AG283" s="4">
        <f t="shared" si="212"/>
        <v>0</v>
      </c>
      <c r="AH283" s="4">
        <f t="shared" si="213"/>
        <v>0</v>
      </c>
      <c r="AI283" s="5">
        <f t="shared" si="214"/>
        <v>0</v>
      </c>
      <c r="AJ283" s="4">
        <f t="shared" si="215"/>
        <v>-0.032499954149498494</v>
      </c>
      <c r="AK283" s="4">
        <f t="shared" si="216"/>
        <v>-0.14000049810900175</v>
      </c>
      <c r="AL283" s="4">
        <f t="shared" si="217"/>
        <v>0.19300303906468028</v>
      </c>
      <c r="AM283" s="4">
        <f t="shared" si="218"/>
        <v>-0.3325565938140795</v>
      </c>
    </row>
    <row r="284" spans="5:39" ht="12.75">
      <c r="E284" s="4">
        <f t="shared" si="219"/>
        <v>5.019999999999981</v>
      </c>
      <c r="F284" s="4">
        <f t="shared" si="185"/>
        <v>9.617651999084515</v>
      </c>
      <c r="G284" s="4">
        <f t="shared" si="186"/>
        <v>-16.767830188812976</v>
      </c>
      <c r="H284" s="4">
        <f t="shared" si="187"/>
        <v>19.33027054172709</v>
      </c>
      <c r="I284" s="4">
        <f t="shared" si="188"/>
        <v>65.66500378486472</v>
      </c>
      <c r="J284" s="4">
        <f t="shared" si="189"/>
        <v>29.895984435388982</v>
      </c>
      <c r="K284" s="4">
        <f t="shared" si="190"/>
        <v>0</v>
      </c>
      <c r="L284" s="4">
        <f t="shared" si="191"/>
        <v>0.0015</v>
      </c>
      <c r="M284" s="4">
        <f t="shared" si="192"/>
        <v>101299.99999999999</v>
      </c>
      <c r="N284" s="4">
        <f t="shared" si="193"/>
        <v>2.156493727530274</v>
      </c>
      <c r="O284" s="57">
        <f t="shared" si="194"/>
        <v>163.65676230643362</v>
      </c>
      <c r="P284" s="4">
        <f t="shared" si="195"/>
        <v>-1.0500316663044293</v>
      </c>
      <c r="Q284" s="5">
        <f t="shared" si="196"/>
        <v>0</v>
      </c>
      <c r="R284" s="4">
        <f t="shared" si="197"/>
        <v>0</v>
      </c>
      <c r="S284" s="5">
        <f t="shared" si="198"/>
        <v>53514.94509574973</v>
      </c>
      <c r="T284" s="5">
        <f t="shared" si="199"/>
        <v>101299.99999999999</v>
      </c>
      <c r="U284" s="5">
        <f t="shared" si="200"/>
        <v>2.156493727530274</v>
      </c>
      <c r="V284" s="5">
        <f t="shared" si="201"/>
        <v>0</v>
      </c>
      <c r="W284" s="5">
        <f t="shared" si="202"/>
        <v>0</v>
      </c>
      <c r="X284" s="5">
        <f t="shared" si="203"/>
        <v>0</v>
      </c>
      <c r="Y284" s="5">
        <f t="shared" si="204"/>
        <v>0</v>
      </c>
      <c r="Z284" s="5">
        <f t="shared" si="205"/>
        <v>0</v>
      </c>
      <c r="AA284" s="4">
        <f t="shared" si="206"/>
        <v>1.6170000000000002</v>
      </c>
      <c r="AB284" s="5">
        <f t="shared" si="207"/>
        <v>0.5400157958090632</v>
      </c>
      <c r="AC284" s="4">
        <f t="shared" si="208"/>
        <v>0</v>
      </c>
      <c r="AD284" s="5">
        <f t="shared" si="209"/>
        <v>-0.26868139206272146</v>
      </c>
      <c r="AE284" s="5">
        <f t="shared" si="210"/>
        <v>-1.148569248145968</v>
      </c>
      <c r="AF284" s="4">
        <f t="shared" si="211"/>
        <v>0</v>
      </c>
      <c r="AG284" s="4">
        <f t="shared" si="212"/>
        <v>0</v>
      </c>
      <c r="AH284" s="4">
        <f t="shared" si="213"/>
        <v>0</v>
      </c>
      <c r="AI284" s="5">
        <f t="shared" si="214"/>
        <v>0</v>
      </c>
      <c r="AJ284" s="4">
        <f t="shared" si="215"/>
        <v>-0.03256744146214806</v>
      </c>
      <c r="AK284" s="4">
        <f t="shared" si="216"/>
        <v>-0.139220514926784</v>
      </c>
      <c r="AL284" s="4">
        <f t="shared" si="217"/>
        <v>0.19235303998169032</v>
      </c>
      <c r="AM284" s="4">
        <f t="shared" si="218"/>
        <v>-0.33535660377625953</v>
      </c>
    </row>
    <row r="285" spans="5:39" ht="12.75">
      <c r="E285" s="4">
        <f t="shared" si="219"/>
        <v>5.0399999999999805</v>
      </c>
      <c r="F285" s="4">
        <f t="shared" si="185"/>
        <v>9.585084557622366</v>
      </c>
      <c r="G285" s="4">
        <f t="shared" si="186"/>
        <v>-16.90705070373976</v>
      </c>
      <c r="H285" s="4">
        <f t="shared" si="187"/>
        <v>19.43507678080017</v>
      </c>
      <c r="I285" s="4">
        <f t="shared" si="188"/>
        <v>65.85735682484642</v>
      </c>
      <c r="J285" s="4">
        <f t="shared" si="189"/>
        <v>29.560627831612724</v>
      </c>
      <c r="K285" s="4">
        <f t="shared" si="190"/>
        <v>0</v>
      </c>
      <c r="L285" s="4">
        <f t="shared" si="191"/>
        <v>0.0015</v>
      </c>
      <c r="M285" s="4">
        <f t="shared" si="192"/>
        <v>101299.99999999999</v>
      </c>
      <c r="N285" s="4">
        <f t="shared" si="193"/>
        <v>2.156493727530274</v>
      </c>
      <c r="O285" s="57">
        <f t="shared" si="194"/>
        <v>163.65676230643362</v>
      </c>
      <c r="P285" s="4">
        <f t="shared" si="195"/>
        <v>-1.0550493439755406</v>
      </c>
      <c r="Q285" s="5">
        <f t="shared" si="196"/>
        <v>0</v>
      </c>
      <c r="R285" s="4">
        <f t="shared" si="197"/>
        <v>0</v>
      </c>
      <c r="S285" s="5">
        <f t="shared" si="198"/>
        <v>53514.94509574973</v>
      </c>
      <c r="T285" s="5">
        <f t="shared" si="199"/>
        <v>101299.99999999999</v>
      </c>
      <c r="U285" s="5">
        <f t="shared" si="200"/>
        <v>2.156493727530274</v>
      </c>
      <c r="V285" s="5">
        <f t="shared" si="201"/>
        <v>0</v>
      </c>
      <c r="W285" s="5">
        <f t="shared" si="202"/>
        <v>0</v>
      </c>
      <c r="X285" s="5">
        <f t="shared" si="203"/>
        <v>0</v>
      </c>
      <c r="Y285" s="5">
        <f t="shared" si="204"/>
        <v>0</v>
      </c>
      <c r="Z285" s="5">
        <f t="shared" si="205"/>
        <v>0</v>
      </c>
      <c r="AA285" s="4">
        <f t="shared" si="206"/>
        <v>1.6170000000000002</v>
      </c>
      <c r="AB285" s="5">
        <f t="shared" si="207"/>
        <v>0.545887462774921</v>
      </c>
      <c r="AC285" s="4">
        <f t="shared" si="208"/>
        <v>0</v>
      </c>
      <c r="AD285" s="5">
        <f t="shared" si="209"/>
        <v>-0.26922340203011663</v>
      </c>
      <c r="AE285" s="5">
        <f t="shared" si="210"/>
        <v>-1.142119086702602</v>
      </c>
      <c r="AF285" s="4">
        <f t="shared" si="211"/>
        <v>0</v>
      </c>
      <c r="AG285" s="4">
        <f t="shared" si="212"/>
        <v>0</v>
      </c>
      <c r="AH285" s="4">
        <f t="shared" si="213"/>
        <v>0</v>
      </c>
      <c r="AI285" s="5">
        <f t="shared" si="214"/>
        <v>0</v>
      </c>
      <c r="AJ285" s="4">
        <f t="shared" si="215"/>
        <v>-0.03263313964001414</v>
      </c>
      <c r="AK285" s="4">
        <f t="shared" si="216"/>
        <v>-0.13843867717607297</v>
      </c>
      <c r="AL285" s="4">
        <f t="shared" si="217"/>
        <v>0.19170169115244734</v>
      </c>
      <c r="AM285" s="4">
        <f t="shared" si="218"/>
        <v>-0.3381410140747952</v>
      </c>
    </row>
    <row r="286" spans="5:39" ht="12.75">
      <c r="E286" s="4">
        <f t="shared" si="219"/>
        <v>5.05999999999998</v>
      </c>
      <c r="F286" s="4">
        <f t="shared" si="185"/>
        <v>9.552451417982352</v>
      </c>
      <c r="G286" s="4">
        <f t="shared" si="186"/>
        <v>-17.045489380915832</v>
      </c>
      <c r="H286" s="4">
        <f t="shared" si="187"/>
        <v>19.5396529223993</v>
      </c>
      <c r="I286" s="4">
        <f t="shared" si="188"/>
        <v>66.04905851599887</v>
      </c>
      <c r="J286" s="4">
        <f t="shared" si="189"/>
        <v>29.222486817537927</v>
      </c>
      <c r="K286" s="4">
        <f t="shared" si="190"/>
        <v>0</v>
      </c>
      <c r="L286" s="4">
        <f t="shared" si="191"/>
        <v>0.0015</v>
      </c>
      <c r="M286" s="4">
        <f t="shared" si="192"/>
        <v>101299.99999999999</v>
      </c>
      <c r="N286" s="4">
        <f t="shared" si="193"/>
        <v>2.156493727530274</v>
      </c>
      <c r="O286" s="57">
        <f t="shared" si="194"/>
        <v>163.65676230643362</v>
      </c>
      <c r="P286" s="4">
        <f t="shared" si="195"/>
        <v>-1.059996443932168</v>
      </c>
      <c r="Q286" s="5">
        <f t="shared" si="196"/>
        <v>0</v>
      </c>
      <c r="R286" s="4">
        <f t="shared" si="197"/>
        <v>0</v>
      </c>
      <c r="S286" s="5">
        <f t="shared" si="198"/>
        <v>53514.94509574973</v>
      </c>
      <c r="T286" s="5">
        <f t="shared" si="199"/>
        <v>101299.99999999999</v>
      </c>
      <c r="U286" s="5">
        <f t="shared" si="200"/>
        <v>2.156493727530274</v>
      </c>
      <c r="V286" s="5">
        <f t="shared" si="201"/>
        <v>0</v>
      </c>
      <c r="W286" s="5">
        <f t="shared" si="202"/>
        <v>0</v>
      </c>
      <c r="X286" s="5">
        <f t="shared" si="203"/>
        <v>0</v>
      </c>
      <c r="Y286" s="5">
        <f t="shared" si="204"/>
        <v>0</v>
      </c>
      <c r="Z286" s="5">
        <f t="shared" si="205"/>
        <v>0</v>
      </c>
      <c r="AA286" s="4">
        <f t="shared" si="206"/>
        <v>1.6170000000000002</v>
      </c>
      <c r="AB286" s="5">
        <f t="shared" si="207"/>
        <v>0.5517778836272251</v>
      </c>
      <c r="AC286" s="4">
        <f t="shared" si="208"/>
        <v>0</v>
      </c>
      <c r="AD286" s="5">
        <f t="shared" si="209"/>
        <v>-0.2697505143924008</v>
      </c>
      <c r="AE286" s="5">
        <f t="shared" si="210"/>
        <v>-1.1356544974291598</v>
      </c>
      <c r="AF286" s="4">
        <f t="shared" si="211"/>
        <v>0</v>
      </c>
      <c r="AG286" s="4">
        <f t="shared" si="212"/>
        <v>0</v>
      </c>
      <c r="AH286" s="4">
        <f t="shared" si="213"/>
        <v>0</v>
      </c>
      <c r="AI286" s="5">
        <f t="shared" si="214"/>
        <v>0</v>
      </c>
      <c r="AJ286" s="4">
        <f t="shared" si="215"/>
        <v>-0.03269703204756373</v>
      </c>
      <c r="AK286" s="4">
        <f t="shared" si="216"/>
        <v>-0.1376550905974739</v>
      </c>
      <c r="AL286" s="4">
        <f t="shared" si="217"/>
        <v>0.19104902835964704</v>
      </c>
      <c r="AM286" s="4">
        <f t="shared" si="218"/>
        <v>-0.34090978761831664</v>
      </c>
    </row>
    <row r="287" spans="5:39" ht="12.75">
      <c r="E287" s="4">
        <f t="shared" si="219"/>
        <v>5.07999999999998</v>
      </c>
      <c r="F287" s="4">
        <f t="shared" si="185"/>
        <v>9.519754385934789</v>
      </c>
      <c r="G287" s="4">
        <f t="shared" si="186"/>
        <v>-17.183144471513305</v>
      </c>
      <c r="H287" s="4">
        <f t="shared" si="187"/>
        <v>19.64398578439271</v>
      </c>
      <c r="I287" s="4">
        <f t="shared" si="188"/>
        <v>66.24010754435851</v>
      </c>
      <c r="J287" s="4">
        <f t="shared" si="189"/>
        <v>28.88157702991961</v>
      </c>
      <c r="K287" s="4">
        <f t="shared" si="190"/>
        <v>0</v>
      </c>
      <c r="L287" s="4">
        <f t="shared" si="191"/>
        <v>0.0015</v>
      </c>
      <c r="M287" s="4">
        <f t="shared" si="192"/>
        <v>101299.99999999999</v>
      </c>
      <c r="N287" s="4">
        <f t="shared" si="193"/>
        <v>2.156493727530274</v>
      </c>
      <c r="O287" s="57">
        <f t="shared" si="194"/>
        <v>163.65676230643362</v>
      </c>
      <c r="P287" s="4">
        <f t="shared" si="195"/>
        <v>-1.0648742684782841</v>
      </c>
      <c r="Q287" s="5">
        <f t="shared" si="196"/>
        <v>0</v>
      </c>
      <c r="R287" s="4">
        <f t="shared" si="197"/>
        <v>0</v>
      </c>
      <c r="S287" s="5">
        <f t="shared" si="198"/>
        <v>53514.94509574973</v>
      </c>
      <c r="T287" s="5">
        <f t="shared" si="199"/>
        <v>101299.99999999999</v>
      </c>
      <c r="U287" s="5">
        <f t="shared" si="200"/>
        <v>2.156493727530274</v>
      </c>
      <c r="V287" s="5">
        <f t="shared" si="201"/>
        <v>0</v>
      </c>
      <c r="W287" s="5">
        <f t="shared" si="202"/>
        <v>0</v>
      </c>
      <c r="X287" s="5">
        <f t="shared" si="203"/>
        <v>0</v>
      </c>
      <c r="Y287" s="5">
        <f t="shared" si="204"/>
        <v>0</v>
      </c>
      <c r="Z287" s="5">
        <f t="shared" si="205"/>
        <v>0</v>
      </c>
      <c r="AA287" s="4">
        <f t="shared" si="206"/>
        <v>1.6170000000000002</v>
      </c>
      <c r="AB287" s="5">
        <f t="shared" si="207"/>
        <v>0.5576861012394075</v>
      </c>
      <c r="AC287" s="4">
        <f t="shared" si="208"/>
        <v>0</v>
      </c>
      <c r="AD287" s="5">
        <f t="shared" si="209"/>
        <v>-0.2702626018222223</v>
      </c>
      <c r="AE287" s="5">
        <f t="shared" si="210"/>
        <v>-1.1291763499256176</v>
      </c>
      <c r="AF287" s="4">
        <f t="shared" si="211"/>
        <v>0</v>
      </c>
      <c r="AG287" s="4">
        <f t="shared" si="212"/>
        <v>0</v>
      </c>
      <c r="AH287" s="4">
        <f t="shared" si="213"/>
        <v>0</v>
      </c>
      <c r="AI287" s="5">
        <f t="shared" si="214"/>
        <v>0</v>
      </c>
      <c r="AJ287" s="4">
        <f t="shared" si="215"/>
        <v>-0.03275910325117846</v>
      </c>
      <c r="AK287" s="4">
        <f t="shared" si="216"/>
        <v>-0.13686986059704453</v>
      </c>
      <c r="AL287" s="4">
        <f t="shared" si="217"/>
        <v>0.1903950877186958</v>
      </c>
      <c r="AM287" s="4">
        <f t="shared" si="218"/>
        <v>-0.3436628894302661</v>
      </c>
    </row>
    <row r="288" spans="5:39" ht="12.75">
      <c r="E288" s="4">
        <f t="shared" si="219"/>
        <v>5.099999999999979</v>
      </c>
      <c r="F288" s="4">
        <f t="shared" si="185"/>
        <v>9.48699528268361</v>
      </c>
      <c r="G288" s="4">
        <f t="shared" si="186"/>
        <v>-17.32001433211035</v>
      </c>
      <c r="H288" s="4">
        <f t="shared" si="187"/>
        <v>19.74806258745827</v>
      </c>
      <c r="I288" s="4">
        <f t="shared" si="188"/>
        <v>66.43050263207721</v>
      </c>
      <c r="J288" s="4">
        <f t="shared" si="189"/>
        <v>28.537914140489345</v>
      </c>
      <c r="K288" s="4">
        <f t="shared" si="190"/>
        <v>0</v>
      </c>
      <c r="L288" s="4">
        <f t="shared" si="191"/>
        <v>0.0015</v>
      </c>
      <c r="M288" s="4">
        <f t="shared" si="192"/>
        <v>101299.99999999999</v>
      </c>
      <c r="N288" s="4">
        <f t="shared" si="193"/>
        <v>2.156493727530274</v>
      </c>
      <c r="O288" s="57">
        <f t="shared" si="194"/>
        <v>163.65676230643362</v>
      </c>
      <c r="P288" s="4">
        <f t="shared" si="195"/>
        <v>-1.0696840946735873</v>
      </c>
      <c r="Q288" s="5">
        <f t="shared" si="196"/>
        <v>0</v>
      </c>
      <c r="R288" s="4">
        <f t="shared" si="197"/>
        <v>0</v>
      </c>
      <c r="S288" s="5">
        <f t="shared" si="198"/>
        <v>53514.94509574973</v>
      </c>
      <c r="T288" s="5">
        <f t="shared" si="199"/>
        <v>101299.99999999999</v>
      </c>
      <c r="U288" s="5">
        <f t="shared" si="200"/>
        <v>2.156493727530274</v>
      </c>
      <c r="V288" s="5">
        <f t="shared" si="201"/>
        <v>0</v>
      </c>
      <c r="W288" s="5">
        <f t="shared" si="202"/>
        <v>0</v>
      </c>
      <c r="X288" s="5">
        <f t="shared" si="203"/>
        <v>0</v>
      </c>
      <c r="Y288" s="5">
        <f t="shared" si="204"/>
        <v>0</v>
      </c>
      <c r="Z288" s="5">
        <f t="shared" si="205"/>
        <v>0</v>
      </c>
      <c r="AA288" s="4">
        <f t="shared" si="206"/>
        <v>1.6170000000000002</v>
      </c>
      <c r="AB288" s="5">
        <f t="shared" si="207"/>
        <v>0.5636111660713972</v>
      </c>
      <c r="AC288" s="4">
        <f t="shared" si="208"/>
        <v>0</v>
      </c>
      <c r="AD288" s="5">
        <f t="shared" si="209"/>
        <v>-0.27075954666980584</v>
      </c>
      <c r="AE288" s="5">
        <f t="shared" si="210"/>
        <v>-1.1226855106235292</v>
      </c>
      <c r="AF288" s="4">
        <f t="shared" si="211"/>
        <v>0</v>
      </c>
      <c r="AG288" s="4">
        <f t="shared" si="212"/>
        <v>0</v>
      </c>
      <c r="AH288" s="4">
        <f t="shared" si="213"/>
        <v>0</v>
      </c>
      <c r="AI288" s="5">
        <f t="shared" si="214"/>
        <v>0</v>
      </c>
      <c r="AJ288" s="4">
        <f t="shared" si="215"/>
        <v>-0.032819338990279494</v>
      </c>
      <c r="AK288" s="4">
        <f t="shared" si="216"/>
        <v>-0.1360830921967914</v>
      </c>
      <c r="AL288" s="4">
        <f t="shared" si="217"/>
        <v>0.18973990565367221</v>
      </c>
      <c r="AM288" s="4">
        <f t="shared" si="218"/>
        <v>-0.346400286642207</v>
      </c>
    </row>
    <row r="289" spans="5:39" ht="12.75">
      <c r="E289" s="4">
        <f t="shared" si="219"/>
        <v>5.119999999999979</v>
      </c>
      <c r="F289" s="4">
        <f t="shared" si="185"/>
        <v>9.45417594369333</v>
      </c>
      <c r="G289" s="4">
        <f t="shared" si="186"/>
        <v>-17.456097424307142</v>
      </c>
      <c r="H289" s="4">
        <f t="shared" si="187"/>
        <v>19.85187094611518</v>
      </c>
      <c r="I289" s="4">
        <f t="shared" si="188"/>
        <v>66.62024253773087</v>
      </c>
      <c r="J289" s="4">
        <f t="shared" si="189"/>
        <v>28.191513853847137</v>
      </c>
      <c r="K289" s="4">
        <f t="shared" si="190"/>
        <v>0</v>
      </c>
      <c r="L289" s="4">
        <f t="shared" si="191"/>
        <v>0.0015</v>
      </c>
      <c r="M289" s="4">
        <f t="shared" si="192"/>
        <v>101299.99999999999</v>
      </c>
      <c r="N289" s="4">
        <f t="shared" si="193"/>
        <v>2.156493727530274</v>
      </c>
      <c r="O289" s="57">
        <f t="shared" si="194"/>
        <v>163.65676230643362</v>
      </c>
      <c r="P289" s="4">
        <f t="shared" si="195"/>
        <v>-1.0744271746335325</v>
      </c>
      <c r="Q289" s="5">
        <f t="shared" si="196"/>
        <v>0</v>
      </c>
      <c r="R289" s="4">
        <f t="shared" si="197"/>
        <v>0</v>
      </c>
      <c r="S289" s="5">
        <f t="shared" si="198"/>
        <v>53514.94509574973</v>
      </c>
      <c r="T289" s="5">
        <f t="shared" si="199"/>
        <v>101299.99999999999</v>
      </c>
      <c r="U289" s="5">
        <f t="shared" si="200"/>
        <v>2.156493727530274</v>
      </c>
      <c r="V289" s="5">
        <f t="shared" si="201"/>
        <v>0</v>
      </c>
      <c r="W289" s="5">
        <f t="shared" si="202"/>
        <v>0</v>
      </c>
      <c r="X289" s="5">
        <f t="shared" si="203"/>
        <v>0</v>
      </c>
      <c r="Y289" s="5">
        <f t="shared" si="204"/>
        <v>0</v>
      </c>
      <c r="Z289" s="5">
        <f t="shared" si="205"/>
        <v>0</v>
      </c>
      <c r="AA289" s="4">
        <f t="shared" si="206"/>
        <v>1.6170000000000002</v>
      </c>
      <c r="AB289" s="5">
        <f t="shared" si="207"/>
        <v>0.5695521363545327</v>
      </c>
      <c r="AC289" s="4">
        <f t="shared" si="208"/>
        <v>0</v>
      </c>
      <c r="AD289" s="5">
        <f t="shared" si="209"/>
        <v>-0.2712412407282896</v>
      </c>
      <c r="AE289" s="5">
        <f t="shared" si="210"/>
        <v>-1.1161828423923656</v>
      </c>
      <c r="AF289" s="4">
        <f t="shared" si="211"/>
        <v>0</v>
      </c>
      <c r="AG289" s="4">
        <f t="shared" si="212"/>
        <v>0</v>
      </c>
      <c r="AH289" s="4">
        <f t="shared" si="213"/>
        <v>0</v>
      </c>
      <c r="AI289" s="5">
        <f t="shared" si="214"/>
        <v>0</v>
      </c>
      <c r="AJ289" s="4">
        <f t="shared" si="215"/>
        <v>-0.03287772614888358</v>
      </c>
      <c r="AK289" s="4">
        <f t="shared" si="216"/>
        <v>-0.1352948899869534</v>
      </c>
      <c r="AL289" s="4">
        <f t="shared" si="217"/>
        <v>0.18908351887386662</v>
      </c>
      <c r="AM289" s="4">
        <f t="shared" si="218"/>
        <v>-0.34912194848614286</v>
      </c>
    </row>
    <row r="290" spans="5:39" ht="12.75">
      <c r="E290" s="4">
        <f t="shared" si="219"/>
        <v>5.139999999999978</v>
      </c>
      <c r="F290" s="4">
        <f t="shared" si="185"/>
        <v>9.421298217544447</v>
      </c>
      <c r="G290" s="4">
        <f t="shared" si="186"/>
        <v>-17.591392314294094</v>
      </c>
      <c r="H290" s="4">
        <f t="shared" si="187"/>
        <v>19.95539885994042</v>
      </c>
      <c r="I290" s="4">
        <f t="shared" si="188"/>
        <v>66.80932605660475</v>
      </c>
      <c r="J290" s="4">
        <f t="shared" si="189"/>
        <v>27.842391905360994</v>
      </c>
      <c r="K290" s="4">
        <f t="shared" si="190"/>
        <v>0</v>
      </c>
      <c r="L290" s="4">
        <f t="shared" si="191"/>
        <v>0.0015</v>
      </c>
      <c r="M290" s="4">
        <f t="shared" si="192"/>
        <v>101299.99999999999</v>
      </c>
      <c r="N290" s="4">
        <f t="shared" si="193"/>
        <v>2.156493727530274</v>
      </c>
      <c r="O290" s="57">
        <f t="shared" si="194"/>
        <v>163.65676230643362</v>
      </c>
      <c r="P290" s="4">
        <f t="shared" si="195"/>
        <v>-1.079104735844584</v>
      </c>
      <c r="Q290" s="5">
        <f t="shared" si="196"/>
        <v>0</v>
      </c>
      <c r="R290" s="4">
        <f t="shared" si="197"/>
        <v>0</v>
      </c>
      <c r="S290" s="5">
        <f t="shared" si="198"/>
        <v>53514.94509574973</v>
      </c>
      <c r="T290" s="5">
        <f t="shared" si="199"/>
        <v>101299.99999999999</v>
      </c>
      <c r="U290" s="5">
        <f t="shared" si="200"/>
        <v>2.156493727530274</v>
      </c>
      <c r="V290" s="5">
        <f t="shared" si="201"/>
        <v>0</v>
      </c>
      <c r="W290" s="5">
        <f t="shared" si="202"/>
        <v>0</v>
      </c>
      <c r="X290" s="5">
        <f t="shared" si="203"/>
        <v>0</v>
      </c>
      <c r="Y290" s="5">
        <f t="shared" si="204"/>
        <v>0</v>
      </c>
      <c r="Z290" s="5">
        <f t="shared" si="205"/>
        <v>0</v>
      </c>
      <c r="AA290" s="4">
        <f t="shared" si="206"/>
        <v>1.6170000000000002</v>
      </c>
      <c r="AB290" s="5">
        <f t="shared" si="207"/>
        <v>0.5755080782711337</v>
      </c>
      <c r="AC290" s="4">
        <f t="shared" si="208"/>
        <v>0</v>
      </c>
      <c r="AD290" s="5">
        <f t="shared" si="209"/>
        <v>-0.27170758500261066</v>
      </c>
      <c r="AE290" s="5">
        <f t="shared" si="210"/>
        <v>-1.1096692041602618</v>
      </c>
      <c r="AF290" s="4">
        <f t="shared" si="211"/>
        <v>0</v>
      </c>
      <c r="AG290" s="4">
        <f t="shared" si="212"/>
        <v>0</v>
      </c>
      <c r="AH290" s="4">
        <f t="shared" si="213"/>
        <v>0</v>
      </c>
      <c r="AI290" s="5">
        <f t="shared" si="214"/>
        <v>0</v>
      </c>
      <c r="AJ290" s="4">
        <f t="shared" si="215"/>
        <v>-0.03293425272758917</v>
      </c>
      <c r="AK290" s="4">
        <f t="shared" si="216"/>
        <v>-0.13450535808003172</v>
      </c>
      <c r="AL290" s="4">
        <f t="shared" si="217"/>
        <v>0.18842596435088893</v>
      </c>
      <c r="AM290" s="4">
        <f t="shared" si="218"/>
        <v>-0.3518278462858819</v>
      </c>
    </row>
    <row r="291" spans="5:39" ht="12.75">
      <c r="E291" s="4">
        <f t="shared" si="219"/>
        <v>5.159999999999978</v>
      </c>
      <c r="F291" s="4">
        <f t="shared" si="185"/>
        <v>9.388363964816858</v>
      </c>
      <c r="G291" s="4">
        <f t="shared" si="186"/>
        <v>-17.725897672374124</v>
      </c>
      <c r="H291" s="4">
        <f t="shared" si="187"/>
        <v>20.058634704968085</v>
      </c>
      <c r="I291" s="4">
        <f t="shared" si="188"/>
        <v>66.99775202095563</v>
      </c>
      <c r="J291" s="4">
        <f t="shared" si="189"/>
        <v>27.490564059075112</v>
      </c>
      <c r="K291" s="4">
        <f t="shared" si="190"/>
        <v>0</v>
      </c>
      <c r="L291" s="4">
        <f t="shared" si="191"/>
        <v>0.0015</v>
      </c>
      <c r="M291" s="4">
        <f t="shared" si="192"/>
        <v>101299.99999999999</v>
      </c>
      <c r="N291" s="4">
        <f t="shared" si="193"/>
        <v>2.156493727530274</v>
      </c>
      <c r="O291" s="57">
        <f t="shared" si="194"/>
        <v>163.65676230643362</v>
      </c>
      <c r="P291" s="4">
        <f t="shared" si="195"/>
        <v>-1.0837179814927436</v>
      </c>
      <c r="Q291" s="5">
        <f t="shared" si="196"/>
        <v>0</v>
      </c>
      <c r="R291" s="4">
        <f t="shared" si="197"/>
        <v>0</v>
      </c>
      <c r="S291" s="5">
        <f t="shared" si="198"/>
        <v>53514.94509574973</v>
      </c>
      <c r="T291" s="5">
        <f t="shared" si="199"/>
        <v>101299.99999999999</v>
      </c>
      <c r="U291" s="5">
        <f t="shared" si="200"/>
        <v>2.156493727530274</v>
      </c>
      <c r="V291" s="5">
        <f t="shared" si="201"/>
        <v>0</v>
      </c>
      <c r="W291" s="5">
        <f t="shared" si="202"/>
        <v>0</v>
      </c>
      <c r="X291" s="5">
        <f t="shared" si="203"/>
        <v>0</v>
      </c>
      <c r="Y291" s="5">
        <f t="shared" si="204"/>
        <v>0</v>
      </c>
      <c r="Z291" s="5">
        <f t="shared" si="205"/>
        <v>0</v>
      </c>
      <c r="AA291" s="4">
        <f t="shared" si="206"/>
        <v>1.6170000000000002</v>
      </c>
      <c r="AB291" s="5">
        <f t="shared" si="207"/>
        <v>0.5814780661286612</v>
      </c>
      <c r="AC291" s="4">
        <f t="shared" si="208"/>
        <v>0</v>
      </c>
      <c r="AD291" s="5">
        <f t="shared" si="209"/>
        <v>-0.27215848948191923</v>
      </c>
      <c r="AE291" s="5">
        <f t="shared" si="210"/>
        <v>-1.103145450548847</v>
      </c>
      <c r="AF291" s="4">
        <f t="shared" si="211"/>
        <v>0</v>
      </c>
      <c r="AG291" s="4">
        <f t="shared" si="212"/>
        <v>0</v>
      </c>
      <c r="AH291" s="4">
        <f t="shared" si="213"/>
        <v>0</v>
      </c>
      <c r="AI291" s="5">
        <f t="shared" si="214"/>
        <v>0</v>
      </c>
      <c r="AJ291" s="4">
        <f t="shared" si="215"/>
        <v>-0.03298890781599021</v>
      </c>
      <c r="AK291" s="4">
        <f t="shared" si="216"/>
        <v>-0.1337146000665269</v>
      </c>
      <c r="AL291" s="4">
        <f t="shared" si="217"/>
        <v>0.18776727929633716</v>
      </c>
      <c r="AM291" s="4">
        <f t="shared" si="218"/>
        <v>-0.3545179534474825</v>
      </c>
    </row>
    <row r="292" spans="5:39" ht="12.75">
      <c r="E292" s="4">
        <f t="shared" si="219"/>
        <v>5.1799999999999775</v>
      </c>
      <c r="F292" s="4">
        <f t="shared" si="185"/>
        <v>9.355375057000867</v>
      </c>
      <c r="G292" s="4">
        <f t="shared" si="186"/>
        <v>-17.85961227244065</v>
      </c>
      <c r="H292" s="4">
        <f t="shared" si="187"/>
        <v>20.161567225269632</v>
      </c>
      <c r="I292" s="4">
        <f t="shared" si="188"/>
        <v>67.18551930025197</v>
      </c>
      <c r="J292" s="4">
        <f t="shared" si="189"/>
        <v>27.136046105627628</v>
      </c>
      <c r="K292" s="4">
        <f t="shared" si="190"/>
        <v>0</v>
      </c>
      <c r="L292" s="4">
        <f t="shared" si="191"/>
        <v>0.0015</v>
      </c>
      <c r="M292" s="4">
        <f t="shared" si="192"/>
        <v>101299.99999999999</v>
      </c>
      <c r="N292" s="4">
        <f t="shared" si="193"/>
        <v>2.156493727530274</v>
      </c>
      <c r="O292" s="57">
        <f t="shared" si="194"/>
        <v>163.65676230643362</v>
      </c>
      <c r="P292" s="4">
        <f t="shared" si="195"/>
        <v>-1.0882680908035556</v>
      </c>
      <c r="Q292" s="5">
        <f t="shared" si="196"/>
        <v>0</v>
      </c>
      <c r="R292" s="4">
        <f t="shared" si="197"/>
        <v>0</v>
      </c>
      <c r="S292" s="5">
        <f t="shared" si="198"/>
        <v>53514.94509574973</v>
      </c>
      <c r="T292" s="5">
        <f t="shared" si="199"/>
        <v>101299.99999999999</v>
      </c>
      <c r="U292" s="5">
        <f t="shared" si="200"/>
        <v>2.156493727530274</v>
      </c>
      <c r="V292" s="5">
        <f t="shared" si="201"/>
        <v>0</v>
      </c>
      <c r="W292" s="5">
        <f t="shared" si="202"/>
        <v>0</v>
      </c>
      <c r="X292" s="5">
        <f t="shared" si="203"/>
        <v>0</v>
      </c>
      <c r="Y292" s="5">
        <f t="shared" si="204"/>
        <v>0</v>
      </c>
      <c r="Z292" s="5">
        <f t="shared" si="205"/>
        <v>0</v>
      </c>
      <c r="AA292" s="4">
        <f t="shared" si="206"/>
        <v>1.6170000000000002</v>
      </c>
      <c r="AB292" s="5">
        <f t="shared" si="207"/>
        <v>0.5874611825284213</v>
      </c>
      <c r="AC292" s="4">
        <f t="shared" si="208"/>
        <v>0</v>
      </c>
      <c r="AD292" s="5">
        <f t="shared" si="209"/>
        <v>-0.2725938729155082</v>
      </c>
      <c r="AE292" s="5">
        <f t="shared" si="210"/>
        <v>-1.0966124315218373</v>
      </c>
      <c r="AF292" s="4">
        <f t="shared" si="211"/>
        <v>0</v>
      </c>
      <c r="AG292" s="4">
        <f t="shared" si="212"/>
        <v>0</v>
      </c>
      <c r="AH292" s="4">
        <f t="shared" si="213"/>
        <v>0</v>
      </c>
      <c r="AI292" s="5">
        <f t="shared" si="214"/>
        <v>0</v>
      </c>
      <c r="AJ292" s="4">
        <f t="shared" si="215"/>
        <v>-0.033041681565516144</v>
      </c>
      <c r="AK292" s="4">
        <f t="shared" si="216"/>
        <v>-0.13292271897234392</v>
      </c>
      <c r="AL292" s="4">
        <f t="shared" si="217"/>
        <v>0.18710750114001734</v>
      </c>
      <c r="AM292" s="4">
        <f t="shared" si="218"/>
        <v>-0.357192245448813</v>
      </c>
    </row>
    <row r="293" spans="5:39" ht="12.75">
      <c r="E293" s="4">
        <f t="shared" si="219"/>
        <v>5.199999999999977</v>
      </c>
      <c r="F293" s="4">
        <f t="shared" si="185"/>
        <v>9.32233337543535</v>
      </c>
      <c r="G293" s="4">
        <f t="shared" si="186"/>
        <v>-17.992534991412995</v>
      </c>
      <c r="H293" s="4">
        <f t="shared" si="187"/>
        <v>20.26418552471273</v>
      </c>
      <c r="I293" s="4">
        <f t="shared" si="188"/>
        <v>67.37262680139199</v>
      </c>
      <c r="J293" s="4">
        <f t="shared" si="189"/>
        <v>26.778853860178813</v>
      </c>
      <c r="K293" s="4">
        <f t="shared" si="190"/>
        <v>0</v>
      </c>
      <c r="L293" s="4">
        <f t="shared" si="191"/>
        <v>0.0015</v>
      </c>
      <c r="M293" s="4">
        <f t="shared" si="192"/>
        <v>101299.99999999999</v>
      </c>
      <c r="N293" s="4">
        <f t="shared" si="193"/>
        <v>2.156493727530274</v>
      </c>
      <c r="O293" s="57">
        <f t="shared" si="194"/>
        <v>163.65676230643362</v>
      </c>
      <c r="P293" s="4">
        <f t="shared" si="195"/>
        <v>-1.0927562193919278</v>
      </c>
      <c r="Q293" s="5">
        <f t="shared" si="196"/>
        <v>0</v>
      </c>
      <c r="R293" s="4">
        <f t="shared" si="197"/>
        <v>0</v>
      </c>
      <c r="S293" s="5">
        <f t="shared" si="198"/>
        <v>53514.94509574973</v>
      </c>
      <c r="T293" s="5">
        <f t="shared" si="199"/>
        <v>101299.99999999999</v>
      </c>
      <c r="U293" s="5">
        <f t="shared" si="200"/>
        <v>2.156493727530274</v>
      </c>
      <c r="V293" s="5">
        <f t="shared" si="201"/>
        <v>0</v>
      </c>
      <c r="W293" s="5">
        <f t="shared" si="202"/>
        <v>0</v>
      </c>
      <c r="X293" s="5">
        <f t="shared" si="203"/>
        <v>0</v>
      </c>
      <c r="Y293" s="5">
        <f t="shared" si="204"/>
        <v>0</v>
      </c>
      <c r="Z293" s="5">
        <f t="shared" si="205"/>
        <v>0</v>
      </c>
      <c r="AA293" s="4">
        <f t="shared" si="206"/>
        <v>1.6170000000000002</v>
      </c>
      <c r="AB293" s="5">
        <f t="shared" si="207"/>
        <v>0.5934565185287601</v>
      </c>
      <c r="AC293" s="4">
        <f t="shared" si="208"/>
        <v>0</v>
      </c>
      <c r="AD293" s="5">
        <f t="shared" si="209"/>
        <v>-0.2730136625922328</v>
      </c>
      <c r="AE293" s="5">
        <f t="shared" si="210"/>
        <v>-1.0900709920470777</v>
      </c>
      <c r="AF293" s="4">
        <f t="shared" si="211"/>
        <v>0</v>
      </c>
      <c r="AG293" s="4">
        <f t="shared" si="212"/>
        <v>0</v>
      </c>
      <c r="AH293" s="4">
        <f t="shared" si="213"/>
        <v>0</v>
      </c>
      <c r="AI293" s="5">
        <f t="shared" si="214"/>
        <v>0</v>
      </c>
      <c r="AJ293" s="4">
        <f t="shared" si="215"/>
        <v>-0.03309256516269488</v>
      </c>
      <c r="AK293" s="4">
        <f t="shared" si="216"/>
        <v>-0.1321298172178276</v>
      </c>
      <c r="AL293" s="4">
        <f t="shared" si="217"/>
        <v>0.18644666750870703</v>
      </c>
      <c r="AM293" s="4">
        <f t="shared" si="218"/>
        <v>-0.3598506998282599</v>
      </c>
    </row>
    <row r="294" spans="5:39" ht="12.75">
      <c r="E294" s="4">
        <f t="shared" si="219"/>
        <v>5.219999999999977</v>
      </c>
      <c r="F294" s="4">
        <f t="shared" si="185"/>
        <v>9.289240810272656</v>
      </c>
      <c r="G294" s="4">
        <f t="shared" si="186"/>
        <v>-18.124664808630822</v>
      </c>
      <c r="H294" s="4">
        <f t="shared" si="187"/>
        <v>20.366479058896154</v>
      </c>
      <c r="I294" s="4">
        <f t="shared" si="188"/>
        <v>67.55907346890069</v>
      </c>
      <c r="J294" s="4">
        <f t="shared" si="189"/>
        <v>26.419003160350552</v>
      </c>
      <c r="K294" s="4">
        <f t="shared" si="190"/>
        <v>0</v>
      </c>
      <c r="L294" s="4">
        <f t="shared" si="191"/>
        <v>0.0015</v>
      </c>
      <c r="M294" s="4">
        <f t="shared" si="192"/>
        <v>101299.99999999999</v>
      </c>
      <c r="N294" s="4">
        <f t="shared" si="193"/>
        <v>2.156493727530274</v>
      </c>
      <c r="O294" s="57">
        <f t="shared" si="194"/>
        <v>163.65676230643362</v>
      </c>
      <c r="P294" s="4">
        <f t="shared" si="195"/>
        <v>-1.0971834996202434</v>
      </c>
      <c r="Q294" s="5">
        <f t="shared" si="196"/>
        <v>0</v>
      </c>
      <c r="R294" s="4">
        <f t="shared" si="197"/>
        <v>0</v>
      </c>
      <c r="S294" s="5">
        <f t="shared" si="198"/>
        <v>53514.94509574973</v>
      </c>
      <c r="T294" s="5">
        <f t="shared" si="199"/>
        <v>101299.99999999999</v>
      </c>
      <c r="U294" s="5">
        <f t="shared" si="200"/>
        <v>2.156493727530274</v>
      </c>
      <c r="V294" s="5">
        <f t="shared" si="201"/>
        <v>0</v>
      </c>
      <c r="W294" s="5">
        <f t="shared" si="202"/>
        <v>0</v>
      </c>
      <c r="X294" s="5">
        <f t="shared" si="203"/>
        <v>0</v>
      </c>
      <c r="Y294" s="5">
        <f t="shared" si="204"/>
        <v>0</v>
      </c>
      <c r="Z294" s="5">
        <f t="shared" si="205"/>
        <v>0</v>
      </c>
      <c r="AA294" s="4">
        <f t="shared" si="206"/>
        <v>1.6170000000000002</v>
      </c>
      <c r="AB294" s="5">
        <f t="shared" si="207"/>
        <v>0.5994631738027094</v>
      </c>
      <c r="AC294" s="4">
        <f t="shared" si="208"/>
        <v>0</v>
      </c>
      <c r="AD294" s="5">
        <f t="shared" si="209"/>
        <v>-0.2734177941233947</v>
      </c>
      <c r="AE294" s="5">
        <f t="shared" si="210"/>
        <v>-1.0835219717717381</v>
      </c>
      <c r="AF294" s="4">
        <f t="shared" si="211"/>
        <v>0</v>
      </c>
      <c r="AG294" s="4">
        <f t="shared" si="212"/>
        <v>0</v>
      </c>
      <c r="AH294" s="4">
        <f t="shared" si="213"/>
        <v>0</v>
      </c>
      <c r="AI294" s="5">
        <f t="shared" si="214"/>
        <v>0</v>
      </c>
      <c r="AJ294" s="4">
        <f t="shared" si="215"/>
        <v>-0.03314155080283572</v>
      </c>
      <c r="AK294" s="4">
        <f t="shared" si="216"/>
        <v>-0.1313359965783925</v>
      </c>
      <c r="AL294" s="4">
        <f t="shared" si="217"/>
        <v>0.18578481620545312</v>
      </c>
      <c r="AM294" s="4">
        <f t="shared" si="218"/>
        <v>-0.36249329617261644</v>
      </c>
    </row>
    <row r="295" spans="5:39" ht="12.75">
      <c r="E295" s="4">
        <f t="shared" si="219"/>
        <v>5.239999999999976</v>
      </c>
      <c r="F295" s="4">
        <f aca="true" t="shared" si="220" ref="F295:F350">F294+AJ294</f>
        <v>9.25609925946982</v>
      </c>
      <c r="G295" s="4">
        <f aca="true" t="shared" si="221" ref="G295:G350">G294+AK294</f>
        <v>-18.256000805209215</v>
      </c>
      <c r="H295" s="4">
        <f aca="true" t="shared" si="222" ref="H295:H350">SQRT(F295^2+G295^2)</f>
        <v>20.46843762725815</v>
      </c>
      <c r="I295" s="4">
        <f aca="true" t="shared" si="223" ref="I295:I350">I294+AL294</f>
        <v>67.74485828510615</v>
      </c>
      <c r="J295" s="4">
        <f aca="true" t="shared" si="224" ref="J295:J350">J294+AM294</f>
        <v>26.056509864177936</v>
      </c>
      <c r="K295" s="4">
        <f aca="true" t="shared" si="225" ref="K295:K350">IF(K294+AF294&lt;=0,0,K294+AF294)</f>
        <v>0</v>
      </c>
      <c r="L295" s="4">
        <f aca="true" t="shared" si="226" ref="L295:L350">$E$15-K295/$E$7</f>
        <v>0.0015</v>
      </c>
      <c r="M295" s="4">
        <f aca="true" t="shared" si="227" ref="M295:M350">IF((M294+AI294)&lt;=$E$6,$E$6,M294+AI294)</f>
        <v>101299.99999999999</v>
      </c>
      <c r="N295" s="4">
        <f aca="true" t="shared" si="228" ref="N295:N350">N294+AH294</f>
        <v>2.156493727530274</v>
      </c>
      <c r="O295" s="57">
        <f aca="true" t="shared" si="229" ref="O295:O350">M295/(N295*$E$9)</f>
        <v>163.65676230643362</v>
      </c>
      <c r="P295" s="4">
        <f aca="true" t="shared" si="230" ref="P295:P350">ATAN(G295/F295)</f>
        <v>-1.101551040963351</v>
      </c>
      <c r="Q295" s="5">
        <f aca="true" t="shared" si="231" ref="Q295:Q350">IF(K295&lt;=0,0,SQRT(2*(M295-$E$6)/$E$7))</f>
        <v>0</v>
      </c>
      <c r="R295" s="4">
        <f aca="true" t="shared" si="232" ref="R295:R350">IF(K295&lt;=0,0,$E$7*$E$13*Q295^2)</f>
        <v>0</v>
      </c>
      <c r="S295" s="5">
        <f aca="true" t="shared" si="233" ref="S295:S350">IF(K295&gt;0,"",M295*$E$12)</f>
        <v>53514.94509574973</v>
      </c>
      <c r="T295" s="5">
        <f aca="true" t="shared" si="234" ref="T295:T350">IF(K295&gt;0,"",IF(S295&gt;$E$6,S295,$E$6))</f>
        <v>101299.99999999999</v>
      </c>
      <c r="U295" s="5">
        <f aca="true" t="shared" si="235" ref="U295:U350">IF(K295&gt;0,"",N295*(T295/M295)^(1/$E$10))</f>
        <v>2.156493727530274</v>
      </c>
      <c r="V295" s="5">
        <f aca="true" t="shared" si="236" ref="V295:V350">IF(K295&gt;0,"",SQRT(2*$E$10/($E$10-1)*M295/N295*(1-(T295/M295)^(($E$10-1)/$E$10))))</f>
        <v>0</v>
      </c>
      <c r="W295" s="5">
        <f aca="true" t="shared" si="237" ref="W295:W350">IF(K295&gt;0,"",U295*$E$13*V295^2)</f>
        <v>0</v>
      </c>
      <c r="X295" s="5">
        <f aca="true" t="shared" si="238" ref="X295:X350">IF(K295&gt;0,"",IF(T295&gt;$E$6,$E$13*(T295-$E$6),0))</f>
        <v>0</v>
      </c>
      <c r="Y295" s="5">
        <f aca="true" t="shared" si="239" ref="Y295:Y350">IF(K295&gt;0,"",W295+X295)</f>
        <v>0</v>
      </c>
      <c r="Z295" s="5">
        <f aca="true" t="shared" si="240" ref="Z295:Z350">IF(K295&gt;0,R295,Y295)</f>
        <v>0</v>
      </c>
      <c r="AA295" s="4">
        <f aca="true" t="shared" si="241" ref="AA295:AA350">($E$14+K295)*9.8</f>
        <v>1.6170000000000002</v>
      </c>
      <c r="AB295" s="5">
        <f aca="true" t="shared" si="242" ref="AB295:AB350">$E$11*$E$8/2*H295^2*$E$16</f>
        <v>0.6054802567900529</v>
      </c>
      <c r="AC295" s="4">
        <f aca="true" t="shared" si="243" ref="AC295:AC350">IF(SQRT(I295^2+J295^2)&gt;$E$17,0,AA295*COS(P295))</f>
        <v>0</v>
      </c>
      <c r="AD295" s="5">
        <f aca="true" t="shared" si="244" ref="AD295:AD350">(Z295-AB295)*COS(P295)-AC295*SIN(P295)</f>
        <v>-0.27380621122906584</v>
      </c>
      <c r="AE295" s="5">
        <f aca="true" t="shared" si="245" ref="AE295:AE350">(Z295-AB295)*SIN(P295)+AC295*COS(P295)-AA295</f>
        <v>-1.0769662047103603</v>
      </c>
      <c r="AF295" s="4">
        <f aca="true" t="shared" si="246" ref="AF295:AF350">-$E$7*$E$13*Q295*$E$18</f>
        <v>0</v>
      </c>
      <c r="AG295" s="4">
        <f aca="true" t="shared" si="247" ref="AG295:AG350">-AF295/$E$7</f>
        <v>0</v>
      </c>
      <c r="AH295" s="4">
        <f aca="true" t="shared" si="248" ref="AH295:AH350">IF(K295&gt;0,N295*(-AG295/L295),-U295*$E$13*V295*$E$18/L295)</f>
        <v>0</v>
      </c>
      <c r="AI295" s="5">
        <f aca="true" t="shared" si="249" ref="AI295:AI350">$E$10*M295*AH295/N295</f>
        <v>0</v>
      </c>
      <c r="AJ295" s="4">
        <f aca="true" t="shared" si="250" ref="AJ295:AJ350">(AD295/($E$14+K295))*$E$18</f>
        <v>-0.03318863166412919</v>
      </c>
      <c r="AK295" s="4">
        <f aca="true" t="shared" si="251" ref="AK295:AK350">(AE295/($E$14+K295))*$E$18</f>
        <v>-0.13054135814671033</v>
      </c>
      <c r="AL295" s="4">
        <f aca="true" t="shared" si="252" ref="AL295:AL350">F295*$E$18</f>
        <v>0.1851219851893964</v>
      </c>
      <c r="AM295" s="4">
        <f aca="true" t="shared" si="253" ref="AM295:AM350">G295*$E$18</f>
        <v>-0.3651200161041843</v>
      </c>
    </row>
    <row r="296" spans="5:39" ht="12.75">
      <c r="E296" s="4">
        <f t="shared" si="219"/>
        <v>5.259999999999976</v>
      </c>
      <c r="F296" s="4">
        <f t="shared" si="220"/>
        <v>9.22291062780569</v>
      </c>
      <c r="G296" s="4">
        <f t="shared" si="221"/>
        <v>-18.386542163355927</v>
      </c>
      <c r="H296" s="4">
        <f t="shared" si="222"/>
        <v>20.570051365355322</v>
      </c>
      <c r="I296" s="4">
        <f t="shared" si="223"/>
        <v>67.92998027029554</v>
      </c>
      <c r="J296" s="4">
        <f t="shared" si="224"/>
        <v>25.69138984807375</v>
      </c>
      <c r="K296" s="4">
        <f t="shared" si="225"/>
        <v>0</v>
      </c>
      <c r="L296" s="4">
        <f t="shared" si="226"/>
        <v>0.0015</v>
      </c>
      <c r="M296" s="4">
        <f t="shared" si="227"/>
        <v>101299.99999999999</v>
      </c>
      <c r="N296" s="4">
        <f t="shared" si="228"/>
        <v>2.156493727530274</v>
      </c>
      <c r="O296" s="57">
        <f t="shared" si="229"/>
        <v>163.65676230643362</v>
      </c>
      <c r="P296" s="4">
        <f t="shared" si="230"/>
        <v>-1.1058599303791483</v>
      </c>
      <c r="Q296" s="5">
        <f t="shared" si="231"/>
        <v>0</v>
      </c>
      <c r="R296" s="4">
        <f t="shared" si="232"/>
        <v>0</v>
      </c>
      <c r="S296" s="5">
        <f t="shared" si="233"/>
        <v>53514.94509574973</v>
      </c>
      <c r="T296" s="5">
        <f t="shared" si="234"/>
        <v>101299.99999999999</v>
      </c>
      <c r="U296" s="5">
        <f t="shared" si="235"/>
        <v>2.156493727530274</v>
      </c>
      <c r="V296" s="5">
        <f t="shared" si="236"/>
        <v>0</v>
      </c>
      <c r="W296" s="5">
        <f t="shared" si="237"/>
        <v>0</v>
      </c>
      <c r="X296" s="5">
        <f t="shared" si="238"/>
        <v>0</v>
      </c>
      <c r="Y296" s="5">
        <f t="shared" si="239"/>
        <v>0</v>
      </c>
      <c r="Z296" s="5">
        <f t="shared" si="240"/>
        <v>0</v>
      </c>
      <c r="AA296" s="4">
        <f t="shared" si="241"/>
        <v>1.6170000000000002</v>
      </c>
      <c r="AB296" s="5">
        <f t="shared" si="242"/>
        <v>0.6115068848437839</v>
      </c>
      <c r="AC296" s="4">
        <f t="shared" si="243"/>
        <v>0</v>
      </c>
      <c r="AD296" s="5">
        <f t="shared" si="244"/>
        <v>-0.2741788655278189</v>
      </c>
      <c r="AE296" s="5">
        <f t="shared" si="245"/>
        <v>-1.0704045189454758</v>
      </c>
      <c r="AF296" s="4">
        <f t="shared" si="246"/>
        <v>0</v>
      </c>
      <c r="AG296" s="4">
        <f t="shared" si="247"/>
        <v>0</v>
      </c>
      <c r="AH296" s="4">
        <f t="shared" si="248"/>
        <v>0</v>
      </c>
      <c r="AI296" s="5">
        <f t="shared" si="249"/>
        <v>0</v>
      </c>
      <c r="AJ296" s="4">
        <f t="shared" si="250"/>
        <v>-0.033233801882159866</v>
      </c>
      <c r="AK296" s="4">
        <f t="shared" si="251"/>
        <v>-0.1297460022964213</v>
      </c>
      <c r="AL296" s="4">
        <f t="shared" si="252"/>
        <v>0.1844582125561138</v>
      </c>
      <c r="AM296" s="4">
        <f t="shared" si="253"/>
        <v>-0.3677308432671185</v>
      </c>
    </row>
    <row r="297" spans="5:39" ht="12.75">
      <c r="E297" s="4">
        <f t="shared" si="219"/>
        <v>5.279999999999975</v>
      </c>
      <c r="F297" s="4">
        <f t="shared" si="220"/>
        <v>9.18967682592353</v>
      </c>
      <c r="G297" s="4">
        <f t="shared" si="221"/>
        <v>-18.516288165652348</v>
      </c>
      <c r="H297" s="4">
        <f t="shared" si="222"/>
        <v>20.671310737309167</v>
      </c>
      <c r="I297" s="4">
        <f t="shared" si="223"/>
        <v>68.11443848285165</v>
      </c>
      <c r="J297" s="4">
        <f t="shared" si="224"/>
        <v>25.323659004806633</v>
      </c>
      <c r="K297" s="4">
        <f t="shared" si="225"/>
        <v>0</v>
      </c>
      <c r="L297" s="4">
        <f t="shared" si="226"/>
        <v>0.0015</v>
      </c>
      <c r="M297" s="4">
        <f t="shared" si="227"/>
        <v>101299.99999999999</v>
      </c>
      <c r="N297" s="4">
        <f t="shared" si="228"/>
        <v>2.156493727530274</v>
      </c>
      <c r="O297" s="57">
        <f t="shared" si="229"/>
        <v>163.65676230643362</v>
      </c>
      <c r="P297" s="4">
        <f t="shared" si="230"/>
        <v>-1.1101112326835658</v>
      </c>
      <c r="Q297" s="5">
        <f t="shared" si="231"/>
        <v>0</v>
      </c>
      <c r="R297" s="4">
        <f t="shared" si="232"/>
        <v>0</v>
      </c>
      <c r="S297" s="5">
        <f t="shared" si="233"/>
        <v>53514.94509574973</v>
      </c>
      <c r="T297" s="5">
        <f t="shared" si="234"/>
        <v>101299.99999999999</v>
      </c>
      <c r="U297" s="5">
        <f t="shared" si="235"/>
        <v>2.156493727530274</v>
      </c>
      <c r="V297" s="5">
        <f t="shared" si="236"/>
        <v>0</v>
      </c>
      <c r="W297" s="5">
        <f t="shared" si="237"/>
        <v>0</v>
      </c>
      <c r="X297" s="5">
        <f t="shared" si="238"/>
        <v>0</v>
      </c>
      <c r="Y297" s="5">
        <f t="shared" si="239"/>
        <v>0</v>
      </c>
      <c r="Z297" s="5">
        <f t="shared" si="240"/>
        <v>0</v>
      </c>
      <c r="AA297" s="4">
        <f t="shared" si="241"/>
        <v>1.6170000000000002</v>
      </c>
      <c r="AB297" s="5">
        <f t="shared" si="242"/>
        <v>0.6175421843709352</v>
      </c>
      <c r="AC297" s="4">
        <f t="shared" si="243"/>
        <v>0</v>
      </c>
      <c r="AD297" s="5">
        <f t="shared" si="244"/>
        <v>-0.2745357163298349</v>
      </c>
      <c r="AE297" s="5">
        <f t="shared" si="245"/>
        <v>-1.0638377363405107</v>
      </c>
      <c r="AF297" s="4">
        <f t="shared" si="246"/>
        <v>0</v>
      </c>
      <c r="AG297" s="4">
        <f t="shared" si="247"/>
        <v>0</v>
      </c>
      <c r="AH297" s="4">
        <f t="shared" si="248"/>
        <v>0</v>
      </c>
      <c r="AI297" s="5">
        <f t="shared" si="249"/>
        <v>0</v>
      </c>
      <c r="AJ297" s="4">
        <f t="shared" si="250"/>
        <v>-0.03327705652482847</v>
      </c>
      <c r="AK297" s="4">
        <f t="shared" si="251"/>
        <v>-0.12895002864733462</v>
      </c>
      <c r="AL297" s="4">
        <f t="shared" si="252"/>
        <v>0.1837935365184706</v>
      </c>
      <c r="AM297" s="4">
        <f t="shared" si="253"/>
        <v>-0.37032576331304695</v>
      </c>
    </row>
    <row r="298" spans="5:39" ht="12.75">
      <c r="E298" s="4">
        <f t="shared" si="219"/>
        <v>5.299999999999975</v>
      </c>
      <c r="F298" s="4">
        <f t="shared" si="220"/>
        <v>9.156399769398702</v>
      </c>
      <c r="G298" s="4">
        <f t="shared" si="221"/>
        <v>-18.645238194299683</v>
      </c>
      <c r="H298" s="4">
        <f t="shared" si="222"/>
        <v>20.772206528417158</v>
      </c>
      <c r="I298" s="4">
        <f t="shared" si="223"/>
        <v>68.29823201937012</v>
      </c>
      <c r="J298" s="4">
        <f t="shared" si="224"/>
        <v>24.953333241493585</v>
      </c>
      <c r="K298" s="4">
        <f t="shared" si="225"/>
        <v>0</v>
      </c>
      <c r="L298" s="4">
        <f t="shared" si="226"/>
        <v>0.0015</v>
      </c>
      <c r="M298" s="4">
        <f t="shared" si="227"/>
        <v>101299.99999999999</v>
      </c>
      <c r="N298" s="4">
        <f t="shared" si="228"/>
        <v>2.156493727530274</v>
      </c>
      <c r="O298" s="57">
        <f t="shared" si="229"/>
        <v>163.65676230643362</v>
      </c>
      <c r="P298" s="4">
        <f t="shared" si="230"/>
        <v>-1.1143059909288713</v>
      </c>
      <c r="Q298" s="5">
        <f t="shared" si="231"/>
        <v>0</v>
      </c>
      <c r="R298" s="4">
        <f t="shared" si="232"/>
        <v>0</v>
      </c>
      <c r="S298" s="5">
        <f t="shared" si="233"/>
        <v>53514.94509574973</v>
      </c>
      <c r="T298" s="5">
        <f t="shared" si="234"/>
        <v>101299.99999999999</v>
      </c>
      <c r="U298" s="5">
        <f t="shared" si="235"/>
        <v>2.156493727530274</v>
      </c>
      <c r="V298" s="5">
        <f t="shared" si="236"/>
        <v>0</v>
      </c>
      <c r="W298" s="5">
        <f t="shared" si="237"/>
        <v>0</v>
      </c>
      <c r="X298" s="5">
        <f t="shared" si="238"/>
        <v>0</v>
      </c>
      <c r="Y298" s="5">
        <f t="shared" si="239"/>
        <v>0</v>
      </c>
      <c r="Z298" s="5">
        <f t="shared" si="240"/>
        <v>0</v>
      </c>
      <c r="AA298" s="4">
        <f t="shared" si="241"/>
        <v>1.6170000000000002</v>
      </c>
      <c r="AB298" s="5">
        <f t="shared" si="242"/>
        <v>0.6235852909677668</v>
      </c>
      <c r="AC298" s="4">
        <f t="shared" si="243"/>
        <v>0</v>
      </c>
      <c r="AD298" s="5">
        <f t="shared" si="244"/>
        <v>-0.27487673043335414</v>
      </c>
      <c r="AE298" s="5">
        <f t="shared" si="245"/>
        <v>-1.0572666722647084</v>
      </c>
      <c r="AF298" s="4">
        <f t="shared" si="246"/>
        <v>0</v>
      </c>
      <c r="AG298" s="4">
        <f t="shared" si="247"/>
        <v>0</v>
      </c>
      <c r="AH298" s="4">
        <f t="shared" si="248"/>
        <v>0</v>
      </c>
      <c r="AI298" s="5">
        <f t="shared" si="249"/>
        <v>0</v>
      </c>
      <c r="AJ298" s="4">
        <f t="shared" si="250"/>
        <v>-0.03331839156767929</v>
      </c>
      <c r="AK298" s="4">
        <f t="shared" si="251"/>
        <v>-0.12815353603208585</v>
      </c>
      <c r="AL298" s="4">
        <f t="shared" si="252"/>
        <v>0.18312799538797403</v>
      </c>
      <c r="AM298" s="4">
        <f t="shared" si="253"/>
        <v>-0.3729047638859937</v>
      </c>
    </row>
    <row r="299" spans="5:39" ht="12.75">
      <c r="E299" s="4">
        <f t="shared" si="219"/>
        <v>5.3199999999999745</v>
      </c>
      <c r="F299" s="4">
        <f t="shared" si="220"/>
        <v>9.123081377831022</v>
      </c>
      <c r="G299" s="4">
        <f t="shared" si="221"/>
        <v>-18.77339173033177</v>
      </c>
      <c r="H299" s="4">
        <f t="shared" si="222"/>
        <v>20.872729837925284</v>
      </c>
      <c r="I299" s="4">
        <f t="shared" si="223"/>
        <v>68.4813600147581</v>
      </c>
      <c r="J299" s="4">
        <f t="shared" si="224"/>
        <v>24.58042847760759</v>
      </c>
      <c r="K299" s="4">
        <f t="shared" si="225"/>
        <v>0</v>
      </c>
      <c r="L299" s="4">
        <f t="shared" si="226"/>
        <v>0.0015</v>
      </c>
      <c r="M299" s="4">
        <f t="shared" si="227"/>
        <v>101299.99999999999</v>
      </c>
      <c r="N299" s="4">
        <f t="shared" si="228"/>
        <v>2.156493727530274</v>
      </c>
      <c r="O299" s="57">
        <f t="shared" si="229"/>
        <v>163.65676230643362</v>
      </c>
      <c r="P299" s="4">
        <f t="shared" si="230"/>
        <v>-1.1184452267842966</v>
      </c>
      <c r="Q299" s="5">
        <f t="shared" si="231"/>
        <v>0</v>
      </c>
      <c r="R299" s="4">
        <f t="shared" si="232"/>
        <v>0</v>
      </c>
      <c r="S299" s="5">
        <f t="shared" si="233"/>
        <v>53514.94509574973</v>
      </c>
      <c r="T299" s="5">
        <f t="shared" si="234"/>
        <v>101299.99999999999</v>
      </c>
      <c r="U299" s="5">
        <f t="shared" si="235"/>
        <v>2.156493727530274</v>
      </c>
      <c r="V299" s="5">
        <f t="shared" si="236"/>
        <v>0</v>
      </c>
      <c r="W299" s="5">
        <f t="shared" si="237"/>
        <v>0</v>
      </c>
      <c r="X299" s="5">
        <f t="shared" si="238"/>
        <v>0</v>
      </c>
      <c r="Y299" s="5">
        <f t="shared" si="239"/>
        <v>0</v>
      </c>
      <c r="Z299" s="5">
        <f t="shared" si="240"/>
        <v>0</v>
      </c>
      <c r="AA299" s="4">
        <f t="shared" si="241"/>
        <v>1.6170000000000002</v>
      </c>
      <c r="AB299" s="5">
        <f t="shared" si="242"/>
        <v>0.6296353495493062</v>
      </c>
      <c r="AC299" s="4">
        <f t="shared" si="243"/>
        <v>0</v>
      </c>
      <c r="AD299" s="5">
        <f t="shared" si="244"/>
        <v>-0.27520188192443773</v>
      </c>
      <c r="AE299" s="5">
        <f t="shared" si="245"/>
        <v>-1.0506921353297973</v>
      </c>
      <c r="AF299" s="4">
        <f t="shared" si="246"/>
        <v>0</v>
      </c>
      <c r="AG299" s="4">
        <f t="shared" si="247"/>
        <v>0</v>
      </c>
      <c r="AH299" s="4">
        <f t="shared" si="248"/>
        <v>0</v>
      </c>
      <c r="AI299" s="5">
        <f t="shared" si="249"/>
        <v>0</v>
      </c>
      <c r="AJ299" s="4">
        <f t="shared" si="250"/>
        <v>-0.03335780386962882</v>
      </c>
      <c r="AK299" s="4">
        <f t="shared" si="251"/>
        <v>-0.12735662246421786</v>
      </c>
      <c r="AL299" s="4">
        <f t="shared" si="252"/>
        <v>0.18246162755662046</v>
      </c>
      <c r="AM299" s="4">
        <f t="shared" si="253"/>
        <v>-0.3754678346066354</v>
      </c>
    </row>
    <row r="300" spans="5:39" ht="12.75">
      <c r="E300" s="4">
        <f t="shared" si="219"/>
        <v>5.339999999999974</v>
      </c>
      <c r="F300" s="4">
        <f t="shared" si="220"/>
        <v>9.089723573961393</v>
      </c>
      <c r="G300" s="4">
        <f t="shared" si="221"/>
        <v>-18.90074835279599</v>
      </c>
      <c r="H300" s="4">
        <f t="shared" si="222"/>
        <v>20.97287207195881</v>
      </c>
      <c r="I300" s="4">
        <f t="shared" si="223"/>
        <v>68.66382164231472</v>
      </c>
      <c r="J300" s="4">
        <f t="shared" si="224"/>
        <v>24.204960643000955</v>
      </c>
      <c r="K300" s="4">
        <f t="shared" si="225"/>
        <v>0</v>
      </c>
      <c r="L300" s="4">
        <f t="shared" si="226"/>
        <v>0.0015</v>
      </c>
      <c r="M300" s="4">
        <f t="shared" si="227"/>
        <v>101299.99999999999</v>
      </c>
      <c r="N300" s="4">
        <f t="shared" si="228"/>
        <v>2.156493727530274</v>
      </c>
      <c r="O300" s="57">
        <f t="shared" si="229"/>
        <v>163.65676230643362</v>
      </c>
      <c r="P300" s="4">
        <f t="shared" si="230"/>
        <v>-1.122529940918085</v>
      </c>
      <c r="Q300" s="5">
        <f t="shared" si="231"/>
        <v>0</v>
      </c>
      <c r="R300" s="4">
        <f t="shared" si="232"/>
        <v>0</v>
      </c>
      <c r="S300" s="5">
        <f t="shared" si="233"/>
        <v>53514.94509574973</v>
      </c>
      <c r="T300" s="5">
        <f t="shared" si="234"/>
        <v>101299.99999999999</v>
      </c>
      <c r="U300" s="5">
        <f t="shared" si="235"/>
        <v>2.156493727530274</v>
      </c>
      <c r="V300" s="5">
        <f t="shared" si="236"/>
        <v>0</v>
      </c>
      <c r="W300" s="5">
        <f t="shared" si="237"/>
        <v>0</v>
      </c>
      <c r="X300" s="5">
        <f t="shared" si="238"/>
        <v>0</v>
      </c>
      <c r="Y300" s="5">
        <f t="shared" si="239"/>
        <v>0</v>
      </c>
      <c r="Z300" s="5">
        <f t="shared" si="240"/>
        <v>0</v>
      </c>
      <c r="AA300" s="4">
        <f t="shared" si="241"/>
        <v>1.6170000000000002</v>
      </c>
      <c r="AB300" s="5">
        <f t="shared" si="242"/>
        <v>0.6356915144732366</v>
      </c>
      <c r="AC300" s="4">
        <f t="shared" si="243"/>
        <v>0</v>
      </c>
      <c r="AD300" s="5">
        <f t="shared" si="244"/>
        <v>-0.27551115198000276</v>
      </c>
      <c r="AE300" s="5">
        <f t="shared" si="245"/>
        <v>-1.0441149271381487</v>
      </c>
      <c r="AF300" s="4">
        <f t="shared" si="246"/>
        <v>0</v>
      </c>
      <c r="AG300" s="4">
        <f t="shared" si="247"/>
        <v>0</v>
      </c>
      <c r="AH300" s="4">
        <f t="shared" si="248"/>
        <v>0</v>
      </c>
      <c r="AI300" s="5">
        <f t="shared" si="249"/>
        <v>0</v>
      </c>
      <c r="AJ300" s="4">
        <f t="shared" si="250"/>
        <v>-0.03339529114909124</v>
      </c>
      <c r="AK300" s="4">
        <f t="shared" si="251"/>
        <v>-0.12655938510765438</v>
      </c>
      <c r="AL300" s="4">
        <f t="shared" si="252"/>
        <v>0.18179447147922786</v>
      </c>
      <c r="AM300" s="4">
        <f t="shared" si="253"/>
        <v>-0.3780149670559198</v>
      </c>
    </row>
    <row r="301" spans="5:39" ht="12.75">
      <c r="E301" s="4">
        <f t="shared" si="219"/>
        <v>5.359999999999974</v>
      </c>
      <c r="F301" s="4">
        <f t="shared" si="220"/>
        <v>9.056328282812302</v>
      </c>
      <c r="G301" s="4">
        <f t="shared" si="221"/>
        <v>-19.027307737903644</v>
      </c>
      <c r="H301" s="4">
        <f t="shared" si="222"/>
        <v>21.072624936608015</v>
      </c>
      <c r="I301" s="4">
        <f t="shared" si="223"/>
        <v>68.84561611379394</v>
      </c>
      <c r="J301" s="4">
        <f t="shared" si="224"/>
        <v>23.826945675945037</v>
      </c>
      <c r="K301" s="4">
        <f t="shared" si="225"/>
        <v>0</v>
      </c>
      <c r="L301" s="4">
        <f t="shared" si="226"/>
        <v>0.0015</v>
      </c>
      <c r="M301" s="4">
        <f t="shared" si="227"/>
        <v>101299.99999999999</v>
      </c>
      <c r="N301" s="4">
        <f t="shared" si="228"/>
        <v>2.156493727530274</v>
      </c>
      <c r="O301" s="57">
        <f t="shared" si="229"/>
        <v>163.65676230643362</v>
      </c>
      <c r="P301" s="4">
        <f t="shared" si="230"/>
        <v>-1.1265611133801268</v>
      </c>
      <c r="Q301" s="5">
        <f t="shared" si="231"/>
        <v>0</v>
      </c>
      <c r="R301" s="4">
        <f t="shared" si="232"/>
        <v>0</v>
      </c>
      <c r="S301" s="5">
        <f t="shared" si="233"/>
        <v>53514.94509574973</v>
      </c>
      <c r="T301" s="5">
        <f t="shared" si="234"/>
        <v>101299.99999999999</v>
      </c>
      <c r="U301" s="5">
        <f t="shared" si="235"/>
        <v>2.156493727530274</v>
      </c>
      <c r="V301" s="5">
        <f t="shared" si="236"/>
        <v>0</v>
      </c>
      <c r="W301" s="5">
        <f t="shared" si="237"/>
        <v>0</v>
      </c>
      <c r="X301" s="5">
        <f t="shared" si="238"/>
        <v>0</v>
      </c>
      <c r="Y301" s="5">
        <f t="shared" si="239"/>
        <v>0</v>
      </c>
      <c r="Z301" s="5">
        <f t="shared" si="240"/>
        <v>0</v>
      </c>
      <c r="AA301" s="4">
        <f t="shared" si="241"/>
        <v>1.6170000000000002</v>
      </c>
      <c r="AB301" s="5">
        <f t="shared" si="242"/>
        <v>0.6417529496581369</v>
      </c>
      <c r="AC301" s="4">
        <f t="shared" si="243"/>
        <v>0</v>
      </c>
      <c r="AD301" s="5">
        <f t="shared" si="244"/>
        <v>-0.2758045286740974</v>
      </c>
      <c r="AE301" s="5">
        <f t="shared" si="245"/>
        <v>-1.0375358420421692</v>
      </c>
      <c r="AF301" s="4">
        <f t="shared" si="246"/>
        <v>0</v>
      </c>
      <c r="AG301" s="4">
        <f t="shared" si="247"/>
        <v>0</v>
      </c>
      <c r="AH301" s="4">
        <f t="shared" si="248"/>
        <v>0</v>
      </c>
      <c r="AI301" s="5">
        <f t="shared" si="249"/>
        <v>0</v>
      </c>
      <c r="AJ301" s="4">
        <f t="shared" si="250"/>
        <v>-0.03343085196049665</v>
      </c>
      <c r="AK301" s="4">
        <f t="shared" si="251"/>
        <v>-0.12576192024753566</v>
      </c>
      <c r="AL301" s="4">
        <f t="shared" si="252"/>
        <v>0.18112656565624605</v>
      </c>
      <c r="AM301" s="4">
        <f t="shared" si="253"/>
        <v>-0.3805461547580729</v>
      </c>
    </row>
    <row r="302" spans="5:39" ht="12.75">
      <c r="E302" s="4">
        <f t="shared" si="219"/>
        <v>5.379999999999973</v>
      </c>
      <c r="F302" s="4">
        <f t="shared" si="220"/>
        <v>9.022897430851806</v>
      </c>
      <c r="G302" s="4">
        <f t="shared" si="221"/>
        <v>-19.15306965815118</v>
      </c>
      <c r="H302" s="4">
        <f t="shared" si="222"/>
        <v>21.171980431165704</v>
      </c>
      <c r="I302" s="4">
        <f t="shared" si="223"/>
        <v>69.02674267945018</v>
      </c>
      <c r="J302" s="4">
        <f t="shared" si="224"/>
        <v>23.446399521186965</v>
      </c>
      <c r="K302" s="4">
        <f t="shared" si="225"/>
        <v>0</v>
      </c>
      <c r="L302" s="4">
        <f t="shared" si="226"/>
        <v>0.0015</v>
      </c>
      <c r="M302" s="4">
        <f t="shared" si="227"/>
        <v>101299.99999999999</v>
      </c>
      <c r="N302" s="4">
        <f t="shared" si="228"/>
        <v>2.156493727530274</v>
      </c>
      <c r="O302" s="57">
        <f t="shared" si="229"/>
        <v>163.65676230643362</v>
      </c>
      <c r="P302" s="4">
        <f t="shared" si="230"/>
        <v>-1.130539703984439</v>
      </c>
      <c r="Q302" s="5">
        <f t="shared" si="231"/>
        <v>0</v>
      </c>
      <c r="R302" s="4">
        <f t="shared" si="232"/>
        <v>0</v>
      </c>
      <c r="S302" s="5">
        <f t="shared" si="233"/>
        <v>53514.94509574973</v>
      </c>
      <c r="T302" s="5">
        <f t="shared" si="234"/>
        <v>101299.99999999999</v>
      </c>
      <c r="U302" s="5">
        <f t="shared" si="235"/>
        <v>2.156493727530274</v>
      </c>
      <c r="V302" s="5">
        <f t="shared" si="236"/>
        <v>0</v>
      </c>
      <c r="W302" s="5">
        <f t="shared" si="237"/>
        <v>0</v>
      </c>
      <c r="X302" s="5">
        <f t="shared" si="238"/>
        <v>0</v>
      </c>
      <c r="Y302" s="5">
        <f t="shared" si="239"/>
        <v>0</v>
      </c>
      <c r="Z302" s="5">
        <f t="shared" si="240"/>
        <v>0</v>
      </c>
      <c r="AA302" s="4">
        <f t="shared" si="241"/>
        <v>1.6170000000000002</v>
      </c>
      <c r="AB302" s="5">
        <f t="shared" si="242"/>
        <v>0.6478188286960875</v>
      </c>
      <c r="AC302" s="4">
        <f t="shared" si="243"/>
        <v>0</v>
      </c>
      <c r="AD302" s="5">
        <f t="shared" si="244"/>
        <v>-0.2760820067873795</v>
      </c>
      <c r="AE302" s="5">
        <f t="shared" si="245"/>
        <v>-1.0309556669146747</v>
      </c>
      <c r="AF302" s="4">
        <f t="shared" si="246"/>
        <v>0</v>
      </c>
      <c r="AG302" s="4">
        <f t="shared" si="247"/>
        <v>0</v>
      </c>
      <c r="AH302" s="4">
        <f t="shared" si="248"/>
        <v>0</v>
      </c>
      <c r="AI302" s="5">
        <f t="shared" si="249"/>
        <v>0</v>
      </c>
      <c r="AJ302" s="4">
        <f t="shared" si="250"/>
        <v>-0.033464485671197516</v>
      </c>
      <c r="AK302" s="4">
        <f t="shared" si="251"/>
        <v>-0.12496432326238481</v>
      </c>
      <c r="AL302" s="4">
        <f t="shared" si="252"/>
        <v>0.18045794861703612</v>
      </c>
      <c r="AM302" s="4">
        <f t="shared" si="253"/>
        <v>-0.38306139316302357</v>
      </c>
    </row>
    <row r="303" spans="5:39" ht="12.75">
      <c r="E303" s="4">
        <f t="shared" si="219"/>
        <v>5.399999999999973</v>
      </c>
      <c r="F303" s="4">
        <f t="shared" si="220"/>
        <v>8.989432945180608</v>
      </c>
      <c r="G303" s="4">
        <f t="shared" si="221"/>
        <v>-19.278033981413564</v>
      </c>
      <c r="H303" s="4">
        <f t="shared" si="222"/>
        <v>21.270930841513135</v>
      </c>
      <c r="I303" s="4">
        <f t="shared" si="223"/>
        <v>69.20720062806721</v>
      </c>
      <c r="J303" s="4">
        <f t="shared" si="224"/>
        <v>23.063338128023943</v>
      </c>
      <c r="K303" s="4">
        <f t="shared" si="225"/>
        <v>0</v>
      </c>
      <c r="L303" s="4">
        <f t="shared" si="226"/>
        <v>0.0015</v>
      </c>
      <c r="M303" s="4">
        <f t="shared" si="227"/>
        <v>101299.99999999999</v>
      </c>
      <c r="N303" s="4">
        <f t="shared" si="228"/>
        <v>2.156493727530274</v>
      </c>
      <c r="O303" s="57">
        <f t="shared" si="229"/>
        <v>163.65676230643362</v>
      </c>
      <c r="P303" s="4">
        <f t="shared" si="230"/>
        <v>-1.1344666526908018</v>
      </c>
      <c r="Q303" s="5">
        <f t="shared" si="231"/>
        <v>0</v>
      </c>
      <c r="R303" s="4">
        <f t="shared" si="232"/>
        <v>0</v>
      </c>
      <c r="S303" s="5">
        <f t="shared" si="233"/>
        <v>53514.94509574973</v>
      </c>
      <c r="T303" s="5">
        <f t="shared" si="234"/>
        <v>101299.99999999999</v>
      </c>
      <c r="U303" s="5">
        <f t="shared" si="235"/>
        <v>2.156493727530274</v>
      </c>
      <c r="V303" s="5">
        <f t="shared" si="236"/>
        <v>0</v>
      </c>
      <c r="W303" s="5">
        <f t="shared" si="237"/>
        <v>0</v>
      </c>
      <c r="X303" s="5">
        <f t="shared" si="238"/>
        <v>0</v>
      </c>
      <c r="Y303" s="5">
        <f t="shared" si="239"/>
        <v>0</v>
      </c>
      <c r="Z303" s="5">
        <f t="shared" si="240"/>
        <v>0</v>
      </c>
      <c r="AA303" s="4">
        <f t="shared" si="241"/>
        <v>1.6170000000000002</v>
      </c>
      <c r="AB303" s="5">
        <f t="shared" si="242"/>
        <v>0.6538883349596507</v>
      </c>
      <c r="AC303" s="4">
        <f t="shared" si="243"/>
        <v>0</v>
      </c>
      <c r="AD303" s="5">
        <f t="shared" si="244"/>
        <v>-0.27634358761976174</v>
      </c>
      <c r="AE303" s="5">
        <f t="shared" si="245"/>
        <v>-1.024375180930006</v>
      </c>
      <c r="AF303" s="4">
        <f t="shared" si="246"/>
        <v>0</v>
      </c>
      <c r="AG303" s="4">
        <f t="shared" si="247"/>
        <v>0</v>
      </c>
      <c r="AH303" s="4">
        <f t="shared" si="248"/>
        <v>0</v>
      </c>
      <c r="AI303" s="5">
        <f t="shared" si="249"/>
        <v>0</v>
      </c>
      <c r="AJ303" s="4">
        <f t="shared" si="250"/>
        <v>-0.033496192438758995</v>
      </c>
      <c r="AK303" s="4">
        <f t="shared" si="251"/>
        <v>-0.12416668859757646</v>
      </c>
      <c r="AL303" s="4">
        <f t="shared" si="252"/>
        <v>0.17978865890361218</v>
      </c>
      <c r="AM303" s="4">
        <f t="shared" si="253"/>
        <v>-0.3855606796282713</v>
      </c>
    </row>
    <row r="304" spans="5:39" ht="12.75">
      <c r="E304" s="4">
        <f t="shared" si="219"/>
        <v>5.419999999999972</v>
      </c>
      <c r="F304" s="4">
        <f t="shared" si="220"/>
        <v>8.955936752741849</v>
      </c>
      <c r="G304" s="4">
        <f t="shared" si="221"/>
        <v>-19.40220067001114</v>
      </c>
      <c r="H304" s="4">
        <f t="shared" si="222"/>
        <v>21.369468733651125</v>
      </c>
      <c r="I304" s="4">
        <f t="shared" si="223"/>
        <v>69.38698928697083</v>
      </c>
      <c r="J304" s="4">
        <f t="shared" si="224"/>
        <v>22.677777448395673</v>
      </c>
      <c r="K304" s="4">
        <f t="shared" si="225"/>
        <v>0</v>
      </c>
      <c r="L304" s="4">
        <f t="shared" si="226"/>
        <v>0.0015</v>
      </c>
      <c r="M304" s="4">
        <f t="shared" si="227"/>
        <v>101299.99999999999</v>
      </c>
      <c r="N304" s="4">
        <f t="shared" si="228"/>
        <v>2.156493727530274</v>
      </c>
      <c r="O304" s="57">
        <f t="shared" si="229"/>
        <v>163.65676230643362</v>
      </c>
      <c r="P304" s="4">
        <f t="shared" si="230"/>
        <v>-1.138342879984937</v>
      </c>
      <c r="Q304" s="5">
        <f t="shared" si="231"/>
        <v>0</v>
      </c>
      <c r="R304" s="4">
        <f t="shared" si="232"/>
        <v>0</v>
      </c>
      <c r="S304" s="5">
        <f t="shared" si="233"/>
        <v>53514.94509574973</v>
      </c>
      <c r="T304" s="5">
        <f t="shared" si="234"/>
        <v>101299.99999999999</v>
      </c>
      <c r="U304" s="5">
        <f t="shared" si="235"/>
        <v>2.156493727530274</v>
      </c>
      <c r="V304" s="5">
        <f t="shared" si="236"/>
        <v>0</v>
      </c>
      <c r="W304" s="5">
        <f t="shared" si="237"/>
        <v>0</v>
      </c>
      <c r="X304" s="5">
        <f t="shared" si="238"/>
        <v>0</v>
      </c>
      <c r="Y304" s="5">
        <f t="shared" si="239"/>
        <v>0</v>
      </c>
      <c r="Z304" s="5">
        <f t="shared" si="240"/>
        <v>0</v>
      </c>
      <c r="AA304" s="4">
        <f t="shared" si="241"/>
        <v>1.6170000000000002</v>
      </c>
      <c r="AB304" s="5">
        <f t="shared" si="242"/>
        <v>0.6599606617032479</v>
      </c>
      <c r="AC304" s="4">
        <f t="shared" si="243"/>
        <v>0</v>
      </c>
      <c r="AD304" s="5">
        <f t="shared" si="244"/>
        <v>-0.276589278806188</v>
      </c>
      <c r="AE304" s="5">
        <f t="shared" si="245"/>
        <v>-1.0177951553556486</v>
      </c>
      <c r="AF304" s="4">
        <f t="shared" si="246"/>
        <v>0</v>
      </c>
      <c r="AG304" s="4">
        <f t="shared" si="247"/>
        <v>0</v>
      </c>
      <c r="AH304" s="4">
        <f t="shared" si="248"/>
        <v>0</v>
      </c>
      <c r="AI304" s="5">
        <f t="shared" si="249"/>
        <v>0</v>
      </c>
      <c r="AJ304" s="4">
        <f t="shared" si="250"/>
        <v>-0.03352597318862885</v>
      </c>
      <c r="AK304" s="4">
        <f t="shared" si="251"/>
        <v>-0.12336910974007861</v>
      </c>
      <c r="AL304" s="4">
        <f t="shared" si="252"/>
        <v>0.17911873505483697</v>
      </c>
      <c r="AM304" s="4">
        <f t="shared" si="253"/>
        <v>-0.3880440134002228</v>
      </c>
    </row>
    <row r="305" spans="5:39" ht="12.75">
      <c r="E305" s="4">
        <f t="shared" si="219"/>
        <v>5.439999999999972</v>
      </c>
      <c r="F305" s="4">
        <f t="shared" si="220"/>
        <v>8.92241077955322</v>
      </c>
      <c r="G305" s="4">
        <f t="shared" si="221"/>
        <v>-19.52556977975122</v>
      </c>
      <c r="H305" s="4">
        <f t="shared" si="222"/>
        <v>21.467586947373047</v>
      </c>
      <c r="I305" s="4">
        <f t="shared" si="223"/>
        <v>69.56610802202567</v>
      </c>
      <c r="J305" s="4">
        <f t="shared" si="224"/>
        <v>22.28973343499545</v>
      </c>
      <c r="K305" s="4">
        <f t="shared" si="225"/>
        <v>0</v>
      </c>
      <c r="L305" s="4">
        <f t="shared" si="226"/>
        <v>0.0015</v>
      </c>
      <c r="M305" s="4">
        <f t="shared" si="227"/>
        <v>101299.99999999999</v>
      </c>
      <c r="N305" s="4">
        <f t="shared" si="228"/>
        <v>2.156493727530274</v>
      </c>
      <c r="O305" s="57">
        <f t="shared" si="229"/>
        <v>163.65676230643362</v>
      </c>
      <c r="P305" s="4">
        <f t="shared" si="230"/>
        <v>-1.1421692872566718</v>
      </c>
      <c r="Q305" s="5">
        <f t="shared" si="231"/>
        <v>0</v>
      </c>
      <c r="R305" s="4">
        <f t="shared" si="232"/>
        <v>0</v>
      </c>
      <c r="S305" s="5">
        <f t="shared" si="233"/>
        <v>53514.94509574973</v>
      </c>
      <c r="T305" s="5">
        <f t="shared" si="234"/>
        <v>101299.99999999999</v>
      </c>
      <c r="U305" s="5">
        <f t="shared" si="235"/>
        <v>2.156493727530274</v>
      </c>
      <c r="V305" s="5">
        <f t="shared" si="236"/>
        <v>0</v>
      </c>
      <c r="W305" s="5">
        <f t="shared" si="237"/>
        <v>0</v>
      </c>
      <c r="X305" s="5">
        <f t="shared" si="238"/>
        <v>0</v>
      </c>
      <c r="Y305" s="5">
        <f t="shared" si="239"/>
        <v>0</v>
      </c>
      <c r="Z305" s="5">
        <f t="shared" si="240"/>
        <v>0</v>
      </c>
      <c r="AA305" s="4">
        <f t="shared" si="241"/>
        <v>1.6170000000000002</v>
      </c>
      <c r="AB305" s="5">
        <f t="shared" si="242"/>
        <v>0.6660350121589615</v>
      </c>
      <c r="AC305" s="4">
        <f t="shared" si="243"/>
        <v>0</v>
      </c>
      <c r="AD305" s="5">
        <f t="shared" si="244"/>
        <v>-0.2768190941355041</v>
      </c>
      <c r="AE305" s="5">
        <f t="shared" si="245"/>
        <v>-1.011216353354115</v>
      </c>
      <c r="AF305" s="4">
        <f t="shared" si="246"/>
        <v>0</v>
      </c>
      <c r="AG305" s="4">
        <f t="shared" si="247"/>
        <v>0</v>
      </c>
      <c r="AH305" s="4">
        <f t="shared" si="248"/>
        <v>0</v>
      </c>
      <c r="AI305" s="5">
        <f t="shared" si="249"/>
        <v>0</v>
      </c>
      <c r="AJ305" s="4">
        <f t="shared" si="250"/>
        <v>-0.03355382959218231</v>
      </c>
      <c r="AK305" s="4">
        <f t="shared" si="251"/>
        <v>-0.12257167919443818</v>
      </c>
      <c r="AL305" s="4">
        <f t="shared" si="252"/>
        <v>0.17844821559106439</v>
      </c>
      <c r="AM305" s="4">
        <f t="shared" si="253"/>
        <v>-0.3905113955950244</v>
      </c>
    </row>
    <row r="306" spans="5:39" ht="12.75">
      <c r="E306" s="4">
        <f t="shared" si="219"/>
        <v>5.4599999999999715</v>
      </c>
      <c r="F306" s="4">
        <f t="shared" si="220"/>
        <v>8.888856949961037</v>
      </c>
      <c r="G306" s="4">
        <f t="shared" si="221"/>
        <v>-19.648141458945656</v>
      </c>
      <c r="H306" s="4">
        <f t="shared" si="222"/>
        <v>21.56527859007645</v>
      </c>
      <c r="I306" s="4">
        <f t="shared" si="223"/>
        <v>69.74455623761673</v>
      </c>
      <c r="J306" s="4">
        <f t="shared" si="224"/>
        <v>21.899222039400428</v>
      </c>
      <c r="K306" s="4">
        <f t="shared" si="225"/>
        <v>0</v>
      </c>
      <c r="L306" s="4">
        <f t="shared" si="226"/>
        <v>0.0015</v>
      </c>
      <c r="M306" s="4">
        <f t="shared" si="227"/>
        <v>101299.99999999999</v>
      </c>
      <c r="N306" s="4">
        <f t="shared" si="228"/>
        <v>2.156493727530274</v>
      </c>
      <c r="O306" s="57">
        <f t="shared" si="229"/>
        <v>163.65676230643362</v>
      </c>
      <c r="P306" s="4">
        <f t="shared" si="230"/>
        <v>-1.1459467571755844</v>
      </c>
      <c r="Q306" s="5">
        <f t="shared" si="231"/>
        <v>0</v>
      </c>
      <c r="R306" s="4">
        <f t="shared" si="232"/>
        <v>0</v>
      </c>
      <c r="S306" s="5">
        <f t="shared" si="233"/>
        <v>53514.94509574973</v>
      </c>
      <c r="T306" s="5">
        <f t="shared" si="234"/>
        <v>101299.99999999999</v>
      </c>
      <c r="U306" s="5">
        <f t="shared" si="235"/>
        <v>2.156493727530274</v>
      </c>
      <c r="V306" s="5">
        <f t="shared" si="236"/>
        <v>0</v>
      </c>
      <c r="W306" s="5">
        <f t="shared" si="237"/>
        <v>0</v>
      </c>
      <c r="X306" s="5">
        <f t="shared" si="238"/>
        <v>0</v>
      </c>
      <c r="Y306" s="5">
        <f t="shared" si="239"/>
        <v>0</v>
      </c>
      <c r="Z306" s="5">
        <f t="shared" si="240"/>
        <v>0</v>
      </c>
      <c r="AA306" s="4">
        <f t="shared" si="241"/>
        <v>1.6170000000000002</v>
      </c>
      <c r="AB306" s="5">
        <f t="shared" si="242"/>
        <v>0.6721105996267854</v>
      </c>
      <c r="AC306" s="4">
        <f t="shared" si="243"/>
        <v>0</v>
      </c>
      <c r="AD306" s="5">
        <f t="shared" si="244"/>
        <v>-0.27703305337238643</v>
      </c>
      <c r="AE306" s="5">
        <f t="shared" si="245"/>
        <v>-1.004639529794869</v>
      </c>
      <c r="AF306" s="4">
        <f t="shared" si="246"/>
        <v>0</v>
      </c>
      <c r="AG306" s="4">
        <f t="shared" si="247"/>
        <v>0</v>
      </c>
      <c r="AH306" s="4">
        <f t="shared" si="248"/>
        <v>0</v>
      </c>
      <c r="AI306" s="5">
        <f t="shared" si="249"/>
        <v>0</v>
      </c>
      <c r="AJ306" s="4">
        <f t="shared" si="250"/>
        <v>-0.033579764045137746</v>
      </c>
      <c r="AK306" s="4">
        <f t="shared" si="251"/>
        <v>-0.1217744884599841</v>
      </c>
      <c r="AL306" s="4">
        <f t="shared" si="252"/>
        <v>0.17777713899922074</v>
      </c>
      <c r="AM306" s="4">
        <f t="shared" si="253"/>
        <v>-0.3929628291789131</v>
      </c>
    </row>
    <row r="307" spans="5:39" ht="12.75">
      <c r="E307" s="4">
        <f t="shared" si="219"/>
        <v>5.479999999999971</v>
      </c>
      <c r="F307" s="4">
        <f t="shared" si="220"/>
        <v>8.855277185915899</v>
      </c>
      <c r="G307" s="4">
        <f t="shared" si="221"/>
        <v>-19.76991594740564</v>
      </c>
      <c r="H307" s="4">
        <f t="shared" si="222"/>
        <v>21.6625370307101</v>
      </c>
      <c r="I307" s="4">
        <f t="shared" si="223"/>
        <v>69.92233337661595</v>
      </c>
      <c r="J307" s="4">
        <f t="shared" si="224"/>
        <v>21.506259210221515</v>
      </c>
      <c r="K307" s="4">
        <f t="shared" si="225"/>
        <v>0</v>
      </c>
      <c r="L307" s="4">
        <f t="shared" si="226"/>
        <v>0.0015</v>
      </c>
      <c r="M307" s="4">
        <f t="shared" si="227"/>
        <v>101299.99999999999</v>
      </c>
      <c r="N307" s="4">
        <f t="shared" si="228"/>
        <v>2.156493727530274</v>
      </c>
      <c r="O307" s="57">
        <f t="shared" si="229"/>
        <v>163.65676230643362</v>
      </c>
      <c r="P307" s="4">
        <f t="shared" si="230"/>
        <v>-1.1496761540636837</v>
      </c>
      <c r="Q307" s="5">
        <f t="shared" si="231"/>
        <v>0</v>
      </c>
      <c r="R307" s="4">
        <f t="shared" si="232"/>
        <v>0</v>
      </c>
      <c r="S307" s="5">
        <f t="shared" si="233"/>
        <v>53514.94509574973</v>
      </c>
      <c r="T307" s="5">
        <f t="shared" si="234"/>
        <v>101299.99999999999</v>
      </c>
      <c r="U307" s="5">
        <f t="shared" si="235"/>
        <v>2.156493727530274</v>
      </c>
      <c r="V307" s="5">
        <f t="shared" si="236"/>
        <v>0</v>
      </c>
      <c r="W307" s="5">
        <f t="shared" si="237"/>
        <v>0</v>
      </c>
      <c r="X307" s="5">
        <f t="shared" si="238"/>
        <v>0</v>
      </c>
      <c r="Y307" s="5">
        <f t="shared" si="239"/>
        <v>0</v>
      </c>
      <c r="Z307" s="5">
        <f t="shared" si="240"/>
        <v>0</v>
      </c>
      <c r="AA307" s="4">
        <f t="shared" si="241"/>
        <v>1.6170000000000002</v>
      </c>
      <c r="AB307" s="5">
        <f t="shared" si="242"/>
        <v>0.6781866475593625</v>
      </c>
      <c r="AC307" s="4">
        <f t="shared" si="243"/>
        <v>0</v>
      </c>
      <c r="AD307" s="5">
        <f t="shared" si="244"/>
        <v>-0.277231182082293</v>
      </c>
      <c r="AE307" s="5">
        <f t="shared" si="245"/>
        <v>-0.9980654310760618</v>
      </c>
      <c r="AF307" s="4">
        <f t="shared" si="246"/>
        <v>0</v>
      </c>
      <c r="AG307" s="4">
        <f t="shared" si="247"/>
        <v>0</v>
      </c>
      <c r="AH307" s="4">
        <f t="shared" si="248"/>
        <v>0</v>
      </c>
      <c r="AI307" s="5">
        <f t="shared" si="249"/>
        <v>0</v>
      </c>
      <c r="AJ307" s="4">
        <f t="shared" si="250"/>
        <v>-0.033603779646338545</v>
      </c>
      <c r="AK307" s="4">
        <f t="shared" si="251"/>
        <v>-0.12097762800921961</v>
      </c>
      <c r="AL307" s="4">
        <f t="shared" si="252"/>
        <v>0.17710554371831796</v>
      </c>
      <c r="AM307" s="4">
        <f t="shared" si="253"/>
        <v>-0.3953983189481128</v>
      </c>
    </row>
    <row r="308" spans="5:39" ht="12.75">
      <c r="E308" s="4">
        <f t="shared" si="219"/>
        <v>5.499999999999971</v>
      </c>
      <c r="F308" s="4">
        <f t="shared" si="220"/>
        <v>8.82167340626956</v>
      </c>
      <c r="G308" s="4">
        <f t="shared" si="221"/>
        <v>-19.890893575414857</v>
      </c>
      <c r="H308" s="4">
        <f t="shared" si="222"/>
        <v>21.759355893853193</v>
      </c>
      <c r="I308" s="4">
        <f t="shared" si="223"/>
        <v>70.09943892033426</v>
      </c>
      <c r="J308" s="4">
        <f t="shared" si="224"/>
        <v>21.1108608912734</v>
      </c>
      <c r="K308" s="4">
        <f t="shared" si="225"/>
        <v>0</v>
      </c>
      <c r="L308" s="4">
        <f t="shared" si="226"/>
        <v>0.0015</v>
      </c>
      <c r="M308" s="4">
        <f t="shared" si="227"/>
        <v>101299.99999999999</v>
      </c>
      <c r="N308" s="4">
        <f t="shared" si="228"/>
        <v>2.156493727530274</v>
      </c>
      <c r="O308" s="57">
        <f t="shared" si="229"/>
        <v>163.65676230643362</v>
      </c>
      <c r="P308" s="4">
        <f t="shared" si="230"/>
        <v>-1.1533583242647178</v>
      </c>
      <c r="Q308" s="5">
        <f t="shared" si="231"/>
        <v>0</v>
      </c>
      <c r="R308" s="4">
        <f t="shared" si="232"/>
        <v>0</v>
      </c>
      <c r="S308" s="5">
        <f t="shared" si="233"/>
        <v>53514.94509574973</v>
      </c>
      <c r="T308" s="5">
        <f t="shared" si="234"/>
        <v>101299.99999999999</v>
      </c>
      <c r="U308" s="5">
        <f t="shared" si="235"/>
        <v>2.156493727530274</v>
      </c>
      <c r="V308" s="5">
        <f t="shared" si="236"/>
        <v>0</v>
      </c>
      <c r="W308" s="5">
        <f t="shared" si="237"/>
        <v>0</v>
      </c>
      <c r="X308" s="5">
        <f t="shared" si="238"/>
        <v>0</v>
      </c>
      <c r="Y308" s="5">
        <f t="shared" si="239"/>
        <v>0</v>
      </c>
      <c r="Z308" s="5">
        <f t="shared" si="240"/>
        <v>0</v>
      </c>
      <c r="AA308" s="4">
        <f t="shared" si="241"/>
        <v>1.6170000000000002</v>
      </c>
      <c r="AB308" s="5">
        <f t="shared" si="242"/>
        <v>0.684262389641245</v>
      </c>
      <c r="AC308" s="4">
        <f t="shared" si="243"/>
        <v>0</v>
      </c>
      <c r="AD308" s="5">
        <f t="shared" si="244"/>
        <v>-0.27741351145940124</v>
      </c>
      <c r="AE308" s="5">
        <f t="shared" si="245"/>
        <v>-0.9914947949558602</v>
      </c>
      <c r="AF308" s="4">
        <f t="shared" si="246"/>
        <v>0</v>
      </c>
      <c r="AG308" s="4">
        <f t="shared" si="247"/>
        <v>0</v>
      </c>
      <c r="AH308" s="4">
        <f t="shared" si="248"/>
        <v>0</v>
      </c>
      <c r="AI308" s="5">
        <f t="shared" si="249"/>
        <v>0</v>
      </c>
      <c r="AJ308" s="4">
        <f t="shared" si="250"/>
        <v>-0.03362588017689712</v>
      </c>
      <c r="AK308" s="4">
        <f t="shared" si="251"/>
        <v>-0.12018118726737699</v>
      </c>
      <c r="AL308" s="4">
        <f t="shared" si="252"/>
        <v>0.1764334681253912</v>
      </c>
      <c r="AM308" s="4">
        <f t="shared" si="253"/>
        <v>-0.39781787150829717</v>
      </c>
    </row>
    <row r="309" spans="5:39" ht="12.75">
      <c r="E309" s="4">
        <f t="shared" si="219"/>
        <v>5.51999999999997</v>
      </c>
      <c r="F309" s="4">
        <f t="shared" si="220"/>
        <v>8.788047526092663</v>
      </c>
      <c r="G309" s="4">
        <f t="shared" si="221"/>
        <v>-20.011074762682235</v>
      </c>
      <c r="H309" s="4">
        <f t="shared" si="222"/>
        <v>21.855729053923625</v>
      </c>
      <c r="I309" s="4">
        <f t="shared" si="223"/>
        <v>70.27587238845966</v>
      </c>
      <c r="J309" s="4">
        <f t="shared" si="224"/>
        <v>20.713043019765102</v>
      </c>
      <c r="K309" s="4">
        <f t="shared" si="225"/>
        <v>0</v>
      </c>
      <c r="L309" s="4">
        <f t="shared" si="226"/>
        <v>0.0015</v>
      </c>
      <c r="M309" s="4">
        <f t="shared" si="227"/>
        <v>101299.99999999999</v>
      </c>
      <c r="N309" s="4">
        <f t="shared" si="228"/>
        <v>2.156493727530274</v>
      </c>
      <c r="O309" s="57">
        <f t="shared" si="229"/>
        <v>163.65676230643362</v>
      </c>
      <c r="P309" s="4">
        <f t="shared" si="230"/>
        <v>-1.1569940965097563</v>
      </c>
      <c r="Q309" s="5">
        <f t="shared" si="231"/>
        <v>0</v>
      </c>
      <c r="R309" s="4">
        <f t="shared" si="232"/>
        <v>0</v>
      </c>
      <c r="S309" s="5">
        <f t="shared" si="233"/>
        <v>53514.94509574973</v>
      </c>
      <c r="T309" s="5">
        <f t="shared" si="234"/>
        <v>101299.99999999999</v>
      </c>
      <c r="U309" s="5">
        <f t="shared" si="235"/>
        <v>2.156493727530274</v>
      </c>
      <c r="V309" s="5">
        <f t="shared" si="236"/>
        <v>0</v>
      </c>
      <c r="W309" s="5">
        <f t="shared" si="237"/>
        <v>0</v>
      </c>
      <c r="X309" s="5">
        <f t="shared" si="238"/>
        <v>0</v>
      </c>
      <c r="Y309" s="5">
        <f t="shared" si="239"/>
        <v>0</v>
      </c>
      <c r="Z309" s="5">
        <f t="shared" si="240"/>
        <v>0</v>
      </c>
      <c r="AA309" s="4">
        <f t="shared" si="241"/>
        <v>1.6170000000000002</v>
      </c>
      <c r="AB309" s="5">
        <f t="shared" si="242"/>
        <v>0.6903370698627223</v>
      </c>
      <c r="AC309" s="4">
        <f t="shared" si="243"/>
        <v>0</v>
      </c>
      <c r="AD309" s="5">
        <f t="shared" si="244"/>
        <v>-0.2775800781574951</v>
      </c>
      <c r="AE309" s="5">
        <f t="shared" si="245"/>
        <v>-0.9849283503931475</v>
      </c>
      <c r="AF309" s="4">
        <f t="shared" si="246"/>
        <v>0</v>
      </c>
      <c r="AG309" s="4">
        <f t="shared" si="247"/>
        <v>0</v>
      </c>
      <c r="AH309" s="4">
        <f t="shared" si="248"/>
        <v>0</v>
      </c>
      <c r="AI309" s="5">
        <f t="shared" si="249"/>
        <v>0</v>
      </c>
      <c r="AJ309" s="4">
        <f t="shared" si="250"/>
        <v>-0.033646070079696375</v>
      </c>
      <c r="AK309" s="4">
        <f t="shared" si="251"/>
        <v>-0.1193852545931088</v>
      </c>
      <c r="AL309" s="4">
        <f t="shared" si="252"/>
        <v>0.17576095052185328</v>
      </c>
      <c r="AM309" s="4">
        <f t="shared" si="253"/>
        <v>-0.4002214952536447</v>
      </c>
    </row>
    <row r="310" spans="5:39" ht="12.75">
      <c r="E310" s="4">
        <f t="shared" si="219"/>
        <v>5.53999999999997</v>
      </c>
      <c r="F310" s="4">
        <f t="shared" si="220"/>
        <v>8.754401456012967</v>
      </c>
      <c r="G310" s="4">
        <f t="shared" si="221"/>
        <v>-20.130460017275343</v>
      </c>
      <c r="H310" s="4">
        <f t="shared" si="222"/>
        <v>21.951650629512194</v>
      </c>
      <c r="I310" s="4">
        <f t="shared" si="223"/>
        <v>70.45163333898151</v>
      </c>
      <c r="J310" s="4">
        <f t="shared" si="224"/>
        <v>20.312821524511456</v>
      </c>
      <c r="K310" s="4">
        <f t="shared" si="225"/>
        <v>0</v>
      </c>
      <c r="L310" s="4">
        <f t="shared" si="226"/>
        <v>0.0015</v>
      </c>
      <c r="M310" s="4">
        <f t="shared" si="227"/>
        <v>101299.99999999999</v>
      </c>
      <c r="N310" s="4">
        <f t="shared" si="228"/>
        <v>2.156493727530274</v>
      </c>
      <c r="O310" s="57">
        <f t="shared" si="229"/>
        <v>163.65676230643362</v>
      </c>
      <c r="P310" s="4">
        <f t="shared" si="230"/>
        <v>-1.1605842822787225</v>
      </c>
      <c r="Q310" s="5">
        <f t="shared" si="231"/>
        <v>0</v>
      </c>
      <c r="R310" s="4">
        <f t="shared" si="232"/>
        <v>0</v>
      </c>
      <c r="S310" s="5">
        <f t="shared" si="233"/>
        <v>53514.94509574973</v>
      </c>
      <c r="T310" s="5">
        <f t="shared" si="234"/>
        <v>101299.99999999999</v>
      </c>
      <c r="U310" s="5">
        <f t="shared" si="235"/>
        <v>2.156493727530274</v>
      </c>
      <c r="V310" s="5">
        <f t="shared" si="236"/>
        <v>0</v>
      </c>
      <c r="W310" s="5">
        <f t="shared" si="237"/>
        <v>0</v>
      </c>
      <c r="X310" s="5">
        <f t="shared" si="238"/>
        <v>0</v>
      </c>
      <c r="Y310" s="5">
        <f t="shared" si="239"/>
        <v>0</v>
      </c>
      <c r="Z310" s="5">
        <f t="shared" si="240"/>
        <v>0</v>
      </c>
      <c r="AA310" s="4">
        <f t="shared" si="241"/>
        <v>1.6170000000000002</v>
      </c>
      <c r="AB310" s="5">
        <f t="shared" si="242"/>
        <v>0.6964099425882614</v>
      </c>
      <c r="AC310" s="4">
        <f t="shared" si="243"/>
        <v>0</v>
      </c>
      <c r="AD310" s="5">
        <f t="shared" si="244"/>
        <v>-0.277730924123771</v>
      </c>
      <c r="AE310" s="5">
        <f t="shared" si="245"/>
        <v>-0.9783668173973878</v>
      </c>
      <c r="AF310" s="4">
        <f t="shared" si="246"/>
        <v>0</v>
      </c>
      <c r="AG310" s="4">
        <f t="shared" si="247"/>
        <v>0</v>
      </c>
      <c r="AH310" s="4">
        <f t="shared" si="248"/>
        <v>0</v>
      </c>
      <c r="AI310" s="5">
        <f t="shared" si="249"/>
        <v>0</v>
      </c>
      <c r="AJ310" s="4">
        <f t="shared" si="250"/>
        <v>-0.03366435443924497</v>
      </c>
      <c r="AK310" s="4">
        <f t="shared" si="251"/>
        <v>-0.11858991726028943</v>
      </c>
      <c r="AL310" s="4">
        <f t="shared" si="252"/>
        <v>0.17508802912025936</v>
      </c>
      <c r="AM310" s="4">
        <f t="shared" si="253"/>
        <v>-0.40260920034550685</v>
      </c>
    </row>
    <row r="311" spans="5:39" ht="12.75">
      <c r="E311" s="4">
        <f t="shared" si="219"/>
        <v>5.559999999999969</v>
      </c>
      <c r="F311" s="4">
        <f t="shared" si="220"/>
        <v>8.720737101573723</v>
      </c>
      <c r="G311" s="4">
        <f t="shared" si="221"/>
        <v>-20.249049934535634</v>
      </c>
      <c r="H311" s="4">
        <f t="shared" si="222"/>
        <v>22.047114977839662</v>
      </c>
      <c r="I311" s="4">
        <f t="shared" si="223"/>
        <v>70.62672136810177</v>
      </c>
      <c r="J311" s="4">
        <f t="shared" si="224"/>
        <v>19.91021232416595</v>
      </c>
      <c r="K311" s="4">
        <f t="shared" si="225"/>
        <v>0</v>
      </c>
      <c r="L311" s="4">
        <f t="shared" si="226"/>
        <v>0.0015</v>
      </c>
      <c r="M311" s="4">
        <f t="shared" si="227"/>
        <v>101299.99999999999</v>
      </c>
      <c r="N311" s="4">
        <f t="shared" si="228"/>
        <v>2.156493727530274</v>
      </c>
      <c r="O311" s="57">
        <f t="shared" si="229"/>
        <v>163.65676230643362</v>
      </c>
      <c r="P311" s="4">
        <f t="shared" si="230"/>
        <v>-1.1641296761576019</v>
      </c>
      <c r="Q311" s="5">
        <f t="shared" si="231"/>
        <v>0</v>
      </c>
      <c r="R311" s="4">
        <f t="shared" si="232"/>
        <v>0</v>
      </c>
      <c r="S311" s="5">
        <f t="shared" si="233"/>
        <v>53514.94509574973</v>
      </c>
      <c r="T311" s="5">
        <f t="shared" si="234"/>
        <v>101299.99999999999</v>
      </c>
      <c r="U311" s="5">
        <f t="shared" si="235"/>
        <v>2.156493727530274</v>
      </c>
      <c r="V311" s="5">
        <f t="shared" si="236"/>
        <v>0</v>
      </c>
      <c r="W311" s="5">
        <f t="shared" si="237"/>
        <v>0</v>
      </c>
      <c r="X311" s="5">
        <f t="shared" si="238"/>
        <v>0</v>
      </c>
      <c r="Y311" s="5">
        <f t="shared" si="239"/>
        <v>0</v>
      </c>
      <c r="Z311" s="5">
        <f t="shared" si="240"/>
        <v>0</v>
      </c>
      <c r="AA311" s="4">
        <f t="shared" si="241"/>
        <v>1.6170000000000002</v>
      </c>
      <c r="AB311" s="5">
        <f t="shared" si="242"/>
        <v>0.7024802726196113</v>
      </c>
      <c r="AC311" s="4">
        <f t="shared" si="243"/>
        <v>0</v>
      </c>
      <c r="AD311" s="5">
        <f t="shared" si="244"/>
        <v>-0.2778660964355234</v>
      </c>
      <c r="AE311" s="5">
        <f t="shared" si="245"/>
        <v>-0.9718109068874401</v>
      </c>
      <c r="AF311" s="4">
        <f t="shared" si="246"/>
        <v>0</v>
      </c>
      <c r="AG311" s="4">
        <f t="shared" si="247"/>
        <v>0</v>
      </c>
      <c r="AH311" s="4">
        <f t="shared" si="248"/>
        <v>0</v>
      </c>
      <c r="AI311" s="5">
        <f t="shared" si="249"/>
        <v>0</v>
      </c>
      <c r="AJ311" s="4">
        <f t="shared" si="250"/>
        <v>-0.033680738961881625</v>
      </c>
      <c r="AK311" s="4">
        <f t="shared" si="251"/>
        <v>-0.11779526144090183</v>
      </c>
      <c r="AL311" s="4">
        <f t="shared" si="252"/>
        <v>0.17441474203147447</v>
      </c>
      <c r="AM311" s="4">
        <f t="shared" si="253"/>
        <v>-0.4049809986907127</v>
      </c>
    </row>
    <row r="312" spans="5:39" ht="12.75">
      <c r="E312" s="4">
        <f t="shared" si="219"/>
        <v>5.579999999999969</v>
      </c>
      <c r="F312" s="4">
        <f t="shared" si="220"/>
        <v>8.687056362611841</v>
      </c>
      <c r="G312" s="4">
        <f t="shared" si="221"/>
        <v>-20.366845195976534</v>
      </c>
      <c r="H312" s="4">
        <f t="shared" si="222"/>
        <v>22.14211668933364</v>
      </c>
      <c r="I312" s="4">
        <f t="shared" si="223"/>
        <v>70.80113611013324</v>
      </c>
      <c r="J312" s="4">
        <f t="shared" si="224"/>
        <v>19.505231325475236</v>
      </c>
      <c r="K312" s="4">
        <f t="shared" si="225"/>
        <v>0</v>
      </c>
      <c r="L312" s="4">
        <f t="shared" si="226"/>
        <v>0.0015</v>
      </c>
      <c r="M312" s="4">
        <f t="shared" si="227"/>
        <v>101299.99999999999</v>
      </c>
      <c r="N312" s="4">
        <f t="shared" si="228"/>
        <v>2.156493727530274</v>
      </c>
      <c r="O312" s="57">
        <f t="shared" si="229"/>
        <v>163.65676230643362</v>
      </c>
      <c r="P312" s="4">
        <f t="shared" si="230"/>
        <v>-1.1676310561910779</v>
      </c>
      <c r="Q312" s="5">
        <f t="shared" si="231"/>
        <v>0</v>
      </c>
      <c r="R312" s="4">
        <f t="shared" si="232"/>
        <v>0</v>
      </c>
      <c r="S312" s="5">
        <f t="shared" si="233"/>
        <v>53514.94509574973</v>
      </c>
      <c r="T312" s="5">
        <f t="shared" si="234"/>
        <v>101299.99999999999</v>
      </c>
      <c r="U312" s="5">
        <f t="shared" si="235"/>
        <v>2.156493727530274</v>
      </c>
      <c r="V312" s="5">
        <f t="shared" si="236"/>
        <v>0</v>
      </c>
      <c r="W312" s="5">
        <f t="shared" si="237"/>
        <v>0</v>
      </c>
      <c r="X312" s="5">
        <f t="shared" si="238"/>
        <v>0</v>
      </c>
      <c r="Y312" s="5">
        <f t="shared" si="239"/>
        <v>0</v>
      </c>
      <c r="Z312" s="5">
        <f t="shared" si="240"/>
        <v>0</v>
      </c>
      <c r="AA312" s="4">
        <f t="shared" si="241"/>
        <v>1.6170000000000002</v>
      </c>
      <c r="AB312" s="5">
        <f t="shared" si="242"/>
        <v>0.708547335253622</v>
      </c>
      <c r="AC312" s="4">
        <f t="shared" si="243"/>
        <v>0</v>
      </c>
      <c r="AD312" s="5">
        <f t="shared" si="244"/>
        <v>-0.27798564713967644</v>
      </c>
      <c r="AE312" s="5">
        <f t="shared" si="245"/>
        <v>-0.9652613205591188</v>
      </c>
      <c r="AF312" s="4">
        <f t="shared" si="246"/>
        <v>0</v>
      </c>
      <c r="AG312" s="4">
        <f t="shared" si="247"/>
        <v>0</v>
      </c>
      <c r="AH312" s="4">
        <f t="shared" si="248"/>
        <v>0</v>
      </c>
      <c r="AI312" s="5">
        <f t="shared" si="249"/>
        <v>0</v>
      </c>
      <c r="AJ312" s="4">
        <f t="shared" si="250"/>
        <v>-0.033695229956324416</v>
      </c>
      <c r="AK312" s="4">
        <f t="shared" si="251"/>
        <v>-0.1170013721889841</v>
      </c>
      <c r="AL312" s="4">
        <f t="shared" si="252"/>
        <v>0.17374112725223684</v>
      </c>
      <c r="AM312" s="4">
        <f t="shared" si="253"/>
        <v>-0.4073369039195307</v>
      </c>
    </row>
    <row r="313" spans="5:39" ht="12.75">
      <c r="E313" s="4">
        <f t="shared" si="219"/>
        <v>5.599999999999969</v>
      </c>
      <c r="F313" s="4">
        <f t="shared" si="220"/>
        <v>8.653361132655517</v>
      </c>
      <c r="G313" s="4">
        <f t="shared" si="221"/>
        <v>-20.483846568165518</v>
      </c>
      <c r="H313" s="4">
        <f t="shared" si="222"/>
        <v>22.236650582322408</v>
      </c>
      <c r="I313" s="4">
        <f t="shared" si="223"/>
        <v>70.97487723738548</v>
      </c>
      <c r="J313" s="4">
        <f t="shared" si="224"/>
        <v>19.097894421555704</v>
      </c>
      <c r="K313" s="4">
        <f t="shared" si="225"/>
        <v>0</v>
      </c>
      <c r="L313" s="4">
        <f t="shared" si="226"/>
        <v>0.0015</v>
      </c>
      <c r="M313" s="4">
        <f t="shared" si="227"/>
        <v>101299.99999999999</v>
      </c>
      <c r="N313" s="4">
        <f t="shared" si="228"/>
        <v>2.156493727530274</v>
      </c>
      <c r="O313" s="57">
        <f t="shared" si="229"/>
        <v>163.65676230643362</v>
      </c>
      <c r="P313" s="4">
        <f t="shared" si="230"/>
        <v>-1.1710891842303774</v>
      </c>
      <c r="Q313" s="5">
        <f t="shared" si="231"/>
        <v>0</v>
      </c>
      <c r="R313" s="4">
        <f t="shared" si="232"/>
        <v>0</v>
      </c>
      <c r="S313" s="5">
        <f t="shared" si="233"/>
        <v>53514.94509574973</v>
      </c>
      <c r="T313" s="5">
        <f t="shared" si="234"/>
        <v>101299.99999999999</v>
      </c>
      <c r="U313" s="5">
        <f t="shared" si="235"/>
        <v>2.156493727530274</v>
      </c>
      <c r="V313" s="5">
        <f t="shared" si="236"/>
        <v>0</v>
      </c>
      <c r="W313" s="5">
        <f t="shared" si="237"/>
        <v>0</v>
      </c>
      <c r="X313" s="5">
        <f t="shared" si="238"/>
        <v>0</v>
      </c>
      <c r="Y313" s="5">
        <f t="shared" si="239"/>
        <v>0</v>
      </c>
      <c r="Z313" s="5">
        <f t="shared" si="240"/>
        <v>0</v>
      </c>
      <c r="AA313" s="4">
        <f t="shared" si="241"/>
        <v>1.6170000000000002</v>
      </c>
      <c r="AB313" s="5">
        <f t="shared" si="242"/>
        <v>0.7146104163348428</v>
      </c>
      <c r="AC313" s="4">
        <f t="shared" si="243"/>
        <v>0</v>
      </c>
      <c r="AD313" s="5">
        <f t="shared" si="244"/>
        <v>-0.27808963309513257</v>
      </c>
      <c r="AE313" s="5">
        <f t="shared" si="245"/>
        <v>-0.9587187507612938</v>
      </c>
      <c r="AF313" s="4">
        <f t="shared" si="246"/>
        <v>0</v>
      </c>
      <c r="AG313" s="4">
        <f t="shared" si="247"/>
        <v>0</v>
      </c>
      <c r="AH313" s="4">
        <f t="shared" si="248"/>
        <v>0</v>
      </c>
      <c r="AI313" s="5">
        <f t="shared" si="249"/>
        <v>0</v>
      </c>
      <c r="AJ313" s="4">
        <f t="shared" si="250"/>
        <v>-0.03370783431456152</v>
      </c>
      <c r="AK313" s="4">
        <f t="shared" si="251"/>
        <v>-0.11620833342561136</v>
      </c>
      <c r="AL313" s="4">
        <f t="shared" si="252"/>
        <v>0.17306722265311034</v>
      </c>
      <c r="AM313" s="4">
        <f t="shared" si="253"/>
        <v>-0.40967693136331035</v>
      </c>
    </row>
    <row r="314" spans="5:39" ht="12.75">
      <c r="E314" s="4">
        <f t="shared" si="219"/>
        <v>5.619999999999968</v>
      </c>
      <c r="F314" s="4">
        <f t="shared" si="220"/>
        <v>8.619653298340955</v>
      </c>
      <c r="G314" s="4">
        <f t="shared" si="221"/>
        <v>-20.60005490159113</v>
      </c>
      <c r="H314" s="4">
        <f t="shared" si="222"/>
        <v>22.330711697842702</v>
      </c>
      <c r="I314" s="4">
        <f t="shared" si="223"/>
        <v>71.1479444600386</v>
      </c>
      <c r="J314" s="4">
        <f t="shared" si="224"/>
        <v>18.688217490192393</v>
      </c>
      <c r="K314" s="4">
        <f t="shared" si="225"/>
        <v>0</v>
      </c>
      <c r="L314" s="4">
        <f t="shared" si="226"/>
        <v>0.0015</v>
      </c>
      <c r="M314" s="4">
        <f t="shared" si="227"/>
        <v>101299.99999999999</v>
      </c>
      <c r="N314" s="4">
        <f t="shared" si="228"/>
        <v>2.156493727530274</v>
      </c>
      <c r="O314" s="57">
        <f t="shared" si="229"/>
        <v>163.65676230643362</v>
      </c>
      <c r="P314" s="4">
        <f t="shared" si="230"/>
        <v>-1.174504806276148</v>
      </c>
      <c r="Q314" s="5">
        <f t="shared" si="231"/>
        <v>0</v>
      </c>
      <c r="R314" s="4">
        <f t="shared" si="232"/>
        <v>0</v>
      </c>
      <c r="S314" s="5">
        <f t="shared" si="233"/>
        <v>53514.94509574973</v>
      </c>
      <c r="T314" s="5">
        <f t="shared" si="234"/>
        <v>101299.99999999999</v>
      </c>
      <c r="U314" s="5">
        <f t="shared" si="235"/>
        <v>2.156493727530274</v>
      </c>
      <c r="V314" s="5">
        <f t="shared" si="236"/>
        <v>0</v>
      </c>
      <c r="W314" s="5">
        <f t="shared" si="237"/>
        <v>0</v>
      </c>
      <c r="X314" s="5">
        <f t="shared" si="238"/>
        <v>0</v>
      </c>
      <c r="Y314" s="5">
        <f t="shared" si="239"/>
        <v>0</v>
      </c>
      <c r="Z314" s="5">
        <f t="shared" si="240"/>
        <v>0</v>
      </c>
      <c r="AA314" s="4">
        <f t="shared" si="241"/>
        <v>1.6170000000000002</v>
      </c>
      <c r="AB314" s="5">
        <f t="shared" si="242"/>
        <v>0.7206688123029519</v>
      </c>
      <c r="AC314" s="4">
        <f t="shared" si="243"/>
        <v>0</v>
      </c>
      <c r="AD314" s="5">
        <f t="shared" si="244"/>
        <v>-0.27817811581789903</v>
      </c>
      <c r="AE314" s="5">
        <f t="shared" si="245"/>
        <v>-0.9521838803803336</v>
      </c>
      <c r="AF314" s="4">
        <f t="shared" si="246"/>
        <v>0</v>
      </c>
      <c r="AG314" s="4">
        <f t="shared" si="247"/>
        <v>0</v>
      </c>
      <c r="AH314" s="4">
        <f t="shared" si="248"/>
        <v>0</v>
      </c>
      <c r="AI314" s="5">
        <f t="shared" si="249"/>
        <v>0</v>
      </c>
      <c r="AJ314" s="4">
        <f t="shared" si="250"/>
        <v>-0.03371855949307867</v>
      </c>
      <c r="AK314" s="4">
        <f t="shared" si="251"/>
        <v>-0.11541622792488893</v>
      </c>
      <c r="AL314" s="4">
        <f t="shared" si="252"/>
        <v>0.1723930659668191</v>
      </c>
      <c r="AM314" s="4">
        <f t="shared" si="253"/>
        <v>-0.4120010980318226</v>
      </c>
    </row>
    <row r="315" spans="5:39" ht="12.75">
      <c r="E315" s="4">
        <f t="shared" si="219"/>
        <v>5.639999999999968</v>
      </c>
      <c r="F315" s="4">
        <f t="shared" si="220"/>
        <v>8.585934738847877</v>
      </c>
      <c r="G315" s="4">
        <f t="shared" si="221"/>
        <v>-20.71547112951602</v>
      </c>
      <c r="H315" s="4">
        <f t="shared" si="222"/>
        <v>22.42429529455868</v>
      </c>
      <c r="I315" s="4">
        <f t="shared" si="223"/>
        <v>71.32033752600542</v>
      </c>
      <c r="J315" s="4">
        <f t="shared" si="224"/>
        <v>18.27621639216057</v>
      </c>
      <c r="K315" s="4">
        <f t="shared" si="225"/>
        <v>0</v>
      </c>
      <c r="L315" s="4">
        <f t="shared" si="226"/>
        <v>0.0015</v>
      </c>
      <c r="M315" s="4">
        <f t="shared" si="227"/>
        <v>101299.99999999999</v>
      </c>
      <c r="N315" s="4">
        <f t="shared" si="228"/>
        <v>2.156493727530274</v>
      </c>
      <c r="O315" s="57">
        <f t="shared" si="229"/>
        <v>163.65676230643362</v>
      </c>
      <c r="P315" s="4">
        <f t="shared" si="230"/>
        <v>-1.1778786528162042</v>
      </c>
      <c r="Q315" s="5">
        <f t="shared" si="231"/>
        <v>0</v>
      </c>
      <c r="R315" s="4">
        <f t="shared" si="232"/>
        <v>0</v>
      </c>
      <c r="S315" s="5">
        <f t="shared" si="233"/>
        <v>53514.94509574973</v>
      </c>
      <c r="T315" s="5">
        <f t="shared" si="234"/>
        <v>101299.99999999999</v>
      </c>
      <c r="U315" s="5">
        <f t="shared" si="235"/>
        <v>2.156493727530274</v>
      </c>
      <c r="V315" s="5">
        <f t="shared" si="236"/>
        <v>0</v>
      </c>
      <c r="W315" s="5">
        <f t="shared" si="237"/>
        <v>0</v>
      </c>
      <c r="X315" s="5">
        <f t="shared" si="238"/>
        <v>0</v>
      </c>
      <c r="Y315" s="5">
        <f t="shared" si="239"/>
        <v>0</v>
      </c>
      <c r="Z315" s="5">
        <f t="shared" si="240"/>
        <v>0</v>
      </c>
      <c r="AA315" s="4">
        <f t="shared" si="241"/>
        <v>1.6170000000000002</v>
      </c>
      <c r="AB315" s="5">
        <f t="shared" si="242"/>
        <v>0.7267218302350882</v>
      </c>
      <c r="AC315" s="4">
        <f t="shared" si="243"/>
        <v>0</v>
      </c>
      <c r="AD315" s="5">
        <f t="shared" si="244"/>
        <v>-0.2782511613289631</v>
      </c>
      <c r="AE315" s="5">
        <f t="shared" si="245"/>
        <v>-0.9456573827326918</v>
      </c>
      <c r="AF315" s="4">
        <f t="shared" si="246"/>
        <v>0</v>
      </c>
      <c r="AG315" s="4">
        <f t="shared" si="247"/>
        <v>0</v>
      </c>
      <c r="AH315" s="4">
        <f t="shared" si="248"/>
        <v>0</v>
      </c>
      <c r="AI315" s="5">
        <f t="shared" si="249"/>
        <v>0</v>
      </c>
      <c r="AJ315" s="4">
        <f t="shared" si="250"/>
        <v>-0.03372741349441977</v>
      </c>
      <c r="AK315" s="4">
        <f t="shared" si="251"/>
        <v>-0.11462513730093234</v>
      </c>
      <c r="AL315" s="4">
        <f t="shared" si="252"/>
        <v>0.17171869477695753</v>
      </c>
      <c r="AM315" s="4">
        <f t="shared" si="253"/>
        <v>-0.4143094225903204</v>
      </c>
    </row>
    <row r="316" spans="5:39" ht="12.75">
      <c r="E316" s="4">
        <f t="shared" si="219"/>
        <v>5.659999999999967</v>
      </c>
      <c r="F316" s="4">
        <f t="shared" si="220"/>
        <v>8.552207325353457</v>
      </c>
      <c r="G316" s="4">
        <f t="shared" si="221"/>
        <v>-20.830096266816952</v>
      </c>
      <c r="H316" s="4">
        <f t="shared" si="222"/>
        <v>22.517396843789268</v>
      </c>
      <c r="I316" s="4">
        <f t="shared" si="223"/>
        <v>71.49205622078237</v>
      </c>
      <c r="J316" s="4">
        <f t="shared" si="224"/>
        <v>17.86190696957025</v>
      </c>
      <c r="K316" s="4">
        <f t="shared" si="225"/>
        <v>0</v>
      </c>
      <c r="L316" s="4">
        <f t="shared" si="226"/>
        <v>0.0015</v>
      </c>
      <c r="M316" s="4">
        <f t="shared" si="227"/>
        <v>101299.99999999999</v>
      </c>
      <c r="N316" s="4">
        <f t="shared" si="228"/>
        <v>2.156493727530274</v>
      </c>
      <c r="O316" s="57">
        <f t="shared" si="229"/>
        <v>163.65676230643362</v>
      </c>
      <c r="P316" s="4">
        <f t="shared" si="230"/>
        <v>-1.1812114391580095</v>
      </c>
      <c r="Q316" s="5">
        <f t="shared" si="231"/>
        <v>0</v>
      </c>
      <c r="R316" s="4">
        <f t="shared" si="232"/>
        <v>0</v>
      </c>
      <c r="S316" s="5">
        <f t="shared" si="233"/>
        <v>53514.94509574973</v>
      </c>
      <c r="T316" s="5">
        <f t="shared" si="234"/>
        <v>101299.99999999999</v>
      </c>
      <c r="U316" s="5">
        <f t="shared" si="235"/>
        <v>2.156493727530274</v>
      </c>
      <c r="V316" s="5">
        <f t="shared" si="236"/>
        <v>0</v>
      </c>
      <c r="W316" s="5">
        <f t="shared" si="237"/>
        <v>0</v>
      </c>
      <c r="X316" s="5">
        <f t="shared" si="238"/>
        <v>0</v>
      </c>
      <c r="Y316" s="5">
        <f t="shared" si="239"/>
        <v>0</v>
      </c>
      <c r="Z316" s="5">
        <f t="shared" si="240"/>
        <v>0</v>
      </c>
      <c r="AA316" s="4">
        <f t="shared" si="241"/>
        <v>1.6170000000000002</v>
      </c>
      <c r="AB316" s="5">
        <f t="shared" si="242"/>
        <v>0.7327687878831468</v>
      </c>
      <c r="AC316" s="4">
        <f t="shared" si="243"/>
        <v>0</v>
      </c>
      <c r="AD316" s="5">
        <f t="shared" si="244"/>
        <v>-0.27830884000488376</v>
      </c>
      <c r="AE316" s="5">
        <f t="shared" si="245"/>
        <v>-0.9391399214654458</v>
      </c>
      <c r="AF316" s="4">
        <f t="shared" si="246"/>
        <v>0</v>
      </c>
      <c r="AG316" s="4">
        <f t="shared" si="247"/>
        <v>0</v>
      </c>
      <c r="AH316" s="4">
        <f t="shared" si="248"/>
        <v>0</v>
      </c>
      <c r="AI316" s="5">
        <f t="shared" si="249"/>
        <v>0</v>
      </c>
      <c r="AJ316" s="4">
        <f t="shared" si="250"/>
        <v>-0.03373440484907682</v>
      </c>
      <c r="AK316" s="4">
        <f t="shared" si="251"/>
        <v>-0.1138351419958116</v>
      </c>
      <c r="AL316" s="4">
        <f t="shared" si="252"/>
        <v>0.17104414650706914</v>
      </c>
      <c r="AM316" s="4">
        <f t="shared" si="253"/>
        <v>-0.41660192533633905</v>
      </c>
    </row>
    <row r="317" spans="5:39" ht="12.75">
      <c r="E317" s="4">
        <f t="shared" si="219"/>
        <v>5.679999999999967</v>
      </c>
      <c r="F317" s="4">
        <f t="shared" si="220"/>
        <v>8.518472920504381</v>
      </c>
      <c r="G317" s="4">
        <f t="shared" si="221"/>
        <v>-20.943931408812762</v>
      </c>
      <c r="H317" s="4">
        <f t="shared" si="222"/>
        <v>22.61001202464121</v>
      </c>
      <c r="I317" s="4">
        <f t="shared" si="223"/>
        <v>71.66310036728945</v>
      </c>
      <c r="J317" s="4">
        <f t="shared" si="224"/>
        <v>17.445305044233912</v>
      </c>
      <c r="K317" s="4">
        <f t="shared" si="225"/>
        <v>0</v>
      </c>
      <c r="L317" s="4">
        <f t="shared" si="226"/>
        <v>0.0015</v>
      </c>
      <c r="M317" s="4">
        <f t="shared" si="227"/>
        <v>101299.99999999999</v>
      </c>
      <c r="N317" s="4">
        <f t="shared" si="228"/>
        <v>2.156493727530274</v>
      </c>
      <c r="O317" s="57">
        <f t="shared" si="229"/>
        <v>163.65676230643362</v>
      </c>
      <c r="P317" s="4">
        <f t="shared" si="230"/>
        <v>-1.1845038657557865</v>
      </c>
      <c r="Q317" s="5">
        <f t="shared" si="231"/>
        <v>0</v>
      </c>
      <c r="R317" s="4">
        <f t="shared" si="232"/>
        <v>0</v>
      </c>
      <c r="S317" s="5">
        <f t="shared" si="233"/>
        <v>53514.94509574973</v>
      </c>
      <c r="T317" s="5">
        <f t="shared" si="234"/>
        <v>101299.99999999999</v>
      </c>
      <c r="U317" s="5">
        <f t="shared" si="235"/>
        <v>2.156493727530274</v>
      </c>
      <c r="V317" s="5">
        <f t="shared" si="236"/>
        <v>0</v>
      </c>
      <c r="W317" s="5">
        <f t="shared" si="237"/>
        <v>0</v>
      </c>
      <c r="X317" s="5">
        <f t="shared" si="238"/>
        <v>0</v>
      </c>
      <c r="Y317" s="5">
        <f t="shared" si="239"/>
        <v>0</v>
      </c>
      <c r="Z317" s="5">
        <f t="shared" si="240"/>
        <v>0</v>
      </c>
      <c r="AA317" s="4">
        <f t="shared" si="241"/>
        <v>1.6170000000000002</v>
      </c>
      <c r="AB317" s="5">
        <f t="shared" si="242"/>
        <v>0.7388090137061122</v>
      </c>
      <c r="AC317" s="4">
        <f t="shared" si="243"/>
        <v>0</v>
      </c>
      <c r="AD317" s="5">
        <f t="shared" si="244"/>
        <v>-0.27835122643106763</v>
      </c>
      <c r="AE317" s="5">
        <f t="shared" si="245"/>
        <v>-0.9326321504645922</v>
      </c>
      <c r="AF317" s="4">
        <f t="shared" si="246"/>
        <v>0</v>
      </c>
      <c r="AG317" s="4">
        <f t="shared" si="247"/>
        <v>0</v>
      </c>
      <c r="AH317" s="4">
        <f t="shared" si="248"/>
        <v>0</v>
      </c>
      <c r="AI317" s="5">
        <f t="shared" si="249"/>
        <v>0</v>
      </c>
      <c r="AJ317" s="4">
        <f t="shared" si="250"/>
        <v>-0.03373954259770517</v>
      </c>
      <c r="AK317" s="4">
        <f t="shared" si="251"/>
        <v>-0.11304632126843542</v>
      </c>
      <c r="AL317" s="4">
        <f t="shared" si="252"/>
        <v>0.17036945841008763</v>
      </c>
      <c r="AM317" s="4">
        <f t="shared" si="253"/>
        <v>-0.41887862817625526</v>
      </c>
    </row>
    <row r="318" spans="5:39" ht="12.75">
      <c r="E318" s="4">
        <f t="shared" si="219"/>
        <v>5.699999999999966</v>
      </c>
      <c r="F318" s="4">
        <f t="shared" si="220"/>
        <v>8.484733377906677</v>
      </c>
      <c r="G318" s="4">
        <f t="shared" si="221"/>
        <v>-21.056977730081197</v>
      </c>
      <c r="H318" s="4">
        <f t="shared" si="222"/>
        <v>22.702136719245154</v>
      </c>
      <c r="I318" s="4">
        <f t="shared" si="223"/>
        <v>71.83346982569954</v>
      </c>
      <c r="J318" s="4">
        <f t="shared" si="224"/>
        <v>17.026426416057657</v>
      </c>
      <c r="K318" s="4">
        <f t="shared" si="225"/>
        <v>0</v>
      </c>
      <c r="L318" s="4">
        <f t="shared" si="226"/>
        <v>0.0015</v>
      </c>
      <c r="M318" s="4">
        <f t="shared" si="227"/>
        <v>101299.99999999999</v>
      </c>
      <c r="N318" s="4">
        <f t="shared" si="228"/>
        <v>2.156493727530274</v>
      </c>
      <c r="O318" s="57">
        <f t="shared" si="229"/>
        <v>163.65676230643362</v>
      </c>
      <c r="P318" s="4">
        <f t="shared" si="230"/>
        <v>-1.187756618532163</v>
      </c>
      <c r="Q318" s="5">
        <f t="shared" si="231"/>
        <v>0</v>
      </c>
      <c r="R318" s="4">
        <f t="shared" si="232"/>
        <v>0</v>
      </c>
      <c r="S318" s="5">
        <f t="shared" si="233"/>
        <v>53514.94509574973</v>
      </c>
      <c r="T318" s="5">
        <f t="shared" si="234"/>
        <v>101299.99999999999</v>
      </c>
      <c r="U318" s="5">
        <f t="shared" si="235"/>
        <v>2.156493727530274</v>
      </c>
      <c r="V318" s="5">
        <f t="shared" si="236"/>
        <v>0</v>
      </c>
      <c r="W318" s="5">
        <f t="shared" si="237"/>
        <v>0</v>
      </c>
      <c r="X318" s="5">
        <f t="shared" si="238"/>
        <v>0</v>
      </c>
      <c r="Y318" s="5">
        <f t="shared" si="239"/>
        <v>0</v>
      </c>
      <c r="Z318" s="5">
        <f t="shared" si="240"/>
        <v>0</v>
      </c>
      <c r="AA318" s="4">
        <f t="shared" si="241"/>
        <v>1.6170000000000002</v>
      </c>
      <c r="AB318" s="5">
        <f t="shared" si="242"/>
        <v>0.7448418468974979</v>
      </c>
      <c r="AC318" s="4">
        <f t="shared" si="243"/>
        <v>0</v>
      </c>
      <c r="AD318" s="5">
        <f t="shared" si="244"/>
        <v>-0.27837839925769725</v>
      </c>
      <c r="AE318" s="5">
        <f t="shared" si="245"/>
        <v>-0.9261347137709136</v>
      </c>
      <c r="AF318" s="4">
        <f t="shared" si="246"/>
        <v>0</v>
      </c>
      <c r="AG318" s="4">
        <f t="shared" si="247"/>
        <v>0</v>
      </c>
      <c r="AH318" s="4">
        <f t="shared" si="248"/>
        <v>0</v>
      </c>
      <c r="AI318" s="5">
        <f t="shared" si="249"/>
        <v>0</v>
      </c>
      <c r="AJ318" s="4">
        <f t="shared" si="250"/>
        <v>-0.03374283627366027</v>
      </c>
      <c r="AK318" s="4">
        <f t="shared" si="251"/>
        <v>-0.11225875318435316</v>
      </c>
      <c r="AL318" s="4">
        <f t="shared" si="252"/>
        <v>0.16969466755813353</v>
      </c>
      <c r="AM318" s="4">
        <f t="shared" si="253"/>
        <v>-0.42113955460162394</v>
      </c>
    </row>
    <row r="319" spans="5:39" ht="12.75">
      <c r="E319" s="4">
        <f t="shared" si="219"/>
        <v>5.719999999999966</v>
      </c>
      <c r="F319" s="4">
        <f t="shared" si="220"/>
        <v>8.450990541633017</v>
      </c>
      <c r="G319" s="4">
        <f t="shared" si="221"/>
        <v>-21.16923648326555</v>
      </c>
      <c r="H319" s="4">
        <f t="shared" si="222"/>
        <v>22.79376700809219</v>
      </c>
      <c r="I319" s="4">
        <f t="shared" si="223"/>
        <v>72.00316449325767</v>
      </c>
      <c r="J319" s="4">
        <f t="shared" si="224"/>
        <v>16.605286861456033</v>
      </c>
      <c r="K319" s="4">
        <f t="shared" si="225"/>
        <v>0</v>
      </c>
      <c r="L319" s="4">
        <f t="shared" si="226"/>
        <v>0.0015</v>
      </c>
      <c r="M319" s="4">
        <f t="shared" si="227"/>
        <v>101299.99999999999</v>
      </c>
      <c r="N319" s="4">
        <f t="shared" si="228"/>
        <v>2.156493727530274</v>
      </c>
      <c r="O319" s="57">
        <f t="shared" si="229"/>
        <v>163.65676230643362</v>
      </c>
      <c r="P319" s="4">
        <f t="shared" si="230"/>
        <v>-1.190970369194284</v>
      </c>
      <c r="Q319" s="5">
        <f t="shared" si="231"/>
        <v>0</v>
      </c>
      <c r="R319" s="4">
        <f t="shared" si="232"/>
        <v>0</v>
      </c>
      <c r="S319" s="5">
        <f t="shared" si="233"/>
        <v>53514.94509574973</v>
      </c>
      <c r="T319" s="5">
        <f t="shared" si="234"/>
        <v>101299.99999999999</v>
      </c>
      <c r="U319" s="5">
        <f t="shared" si="235"/>
        <v>2.156493727530274</v>
      </c>
      <c r="V319" s="5">
        <f t="shared" si="236"/>
        <v>0</v>
      </c>
      <c r="W319" s="5">
        <f t="shared" si="237"/>
        <v>0</v>
      </c>
      <c r="X319" s="5">
        <f t="shared" si="238"/>
        <v>0</v>
      </c>
      <c r="Y319" s="5">
        <f t="shared" si="239"/>
        <v>0</v>
      </c>
      <c r="Z319" s="5">
        <f t="shared" si="240"/>
        <v>0</v>
      </c>
      <c r="AA319" s="4">
        <f t="shared" si="241"/>
        <v>1.6170000000000002</v>
      </c>
      <c r="AB319" s="5">
        <f t="shared" si="242"/>
        <v>0.7508666374079683</v>
      </c>
      <c r="AC319" s="4">
        <f t="shared" si="243"/>
        <v>0</v>
      </c>
      <c r="AD319" s="5">
        <f t="shared" si="244"/>
        <v>-0.2783904410582832</v>
      </c>
      <c r="AE319" s="5">
        <f t="shared" si="245"/>
        <v>-0.9196482455032299</v>
      </c>
      <c r="AF319" s="4">
        <f t="shared" si="246"/>
        <v>0</v>
      </c>
      <c r="AG319" s="4">
        <f t="shared" si="247"/>
        <v>0</v>
      </c>
      <c r="AH319" s="4">
        <f t="shared" si="248"/>
        <v>0</v>
      </c>
      <c r="AI319" s="5">
        <f t="shared" si="249"/>
        <v>0</v>
      </c>
      <c r="AJ319" s="4">
        <f t="shared" si="250"/>
        <v>-0.03374429588585251</v>
      </c>
      <c r="AK319" s="4">
        <f t="shared" si="251"/>
        <v>-0.1114725146064521</v>
      </c>
      <c r="AL319" s="4">
        <f t="shared" si="252"/>
        <v>0.16901981083266035</v>
      </c>
      <c r="AM319" s="4">
        <f t="shared" si="253"/>
        <v>-0.423384729665311</v>
      </c>
    </row>
    <row r="320" spans="5:39" ht="12.75">
      <c r="E320" s="4">
        <f t="shared" si="219"/>
        <v>5.739999999999966</v>
      </c>
      <c r="F320" s="4">
        <f t="shared" si="220"/>
        <v>8.417246245747164</v>
      </c>
      <c r="G320" s="4">
        <f t="shared" si="221"/>
        <v>-21.280708997872</v>
      </c>
      <c r="H320" s="4">
        <f t="shared" si="222"/>
        <v>22.884899165468376</v>
      </c>
      <c r="I320" s="4">
        <f t="shared" si="223"/>
        <v>72.17218430409034</v>
      </c>
      <c r="J320" s="4">
        <f t="shared" si="224"/>
        <v>16.18190213179072</v>
      </c>
      <c r="K320" s="4">
        <f t="shared" si="225"/>
        <v>0</v>
      </c>
      <c r="L320" s="4">
        <f t="shared" si="226"/>
        <v>0.0015</v>
      </c>
      <c r="M320" s="4">
        <f t="shared" si="227"/>
        <v>101299.99999999999</v>
      </c>
      <c r="N320" s="4">
        <f t="shared" si="228"/>
        <v>2.156493727530274</v>
      </c>
      <c r="O320" s="57">
        <f t="shared" si="229"/>
        <v>163.65676230643362</v>
      </c>
      <c r="P320" s="4">
        <f t="shared" si="230"/>
        <v>-1.1941457755443334</v>
      </c>
      <c r="Q320" s="5">
        <f t="shared" si="231"/>
        <v>0</v>
      </c>
      <c r="R320" s="4">
        <f t="shared" si="232"/>
        <v>0</v>
      </c>
      <c r="S320" s="5">
        <f t="shared" si="233"/>
        <v>53514.94509574973</v>
      </c>
      <c r="T320" s="5">
        <f t="shared" si="234"/>
        <v>101299.99999999999</v>
      </c>
      <c r="U320" s="5">
        <f t="shared" si="235"/>
        <v>2.156493727530274</v>
      </c>
      <c r="V320" s="5">
        <f t="shared" si="236"/>
        <v>0</v>
      </c>
      <c r="W320" s="5">
        <f t="shared" si="237"/>
        <v>0</v>
      </c>
      <c r="X320" s="5">
        <f t="shared" si="238"/>
        <v>0</v>
      </c>
      <c r="Y320" s="5">
        <f t="shared" si="239"/>
        <v>0</v>
      </c>
      <c r="Z320" s="5">
        <f t="shared" si="240"/>
        <v>0</v>
      </c>
      <c r="AA320" s="4">
        <f t="shared" si="241"/>
        <v>1.6170000000000002</v>
      </c>
      <c r="AB320" s="5">
        <f t="shared" si="242"/>
        <v>0.7568827459632197</v>
      </c>
      <c r="AC320" s="4">
        <f t="shared" si="243"/>
        <v>0</v>
      </c>
      <c r="AD320" s="5">
        <f t="shared" si="244"/>
        <v>-0.27838743819080863</v>
      </c>
      <c r="AE320" s="5">
        <f t="shared" si="245"/>
        <v>-0.9131733697888504</v>
      </c>
      <c r="AF320" s="4">
        <f t="shared" si="246"/>
        <v>0</v>
      </c>
      <c r="AG320" s="4">
        <f t="shared" si="247"/>
        <v>0</v>
      </c>
      <c r="AH320" s="4">
        <f t="shared" si="248"/>
        <v>0</v>
      </c>
      <c r="AI320" s="5">
        <f t="shared" si="249"/>
        <v>0</v>
      </c>
      <c r="AJ320" s="4">
        <f t="shared" si="250"/>
        <v>-0.0337439319019162</v>
      </c>
      <c r="AK320" s="4">
        <f t="shared" si="251"/>
        <v>-0.11068768118652733</v>
      </c>
      <c r="AL320" s="4">
        <f t="shared" si="252"/>
        <v>0.16834492491494327</v>
      </c>
      <c r="AM320" s="4">
        <f t="shared" si="253"/>
        <v>-0.42561417995744</v>
      </c>
    </row>
    <row r="321" spans="5:39" ht="12.75">
      <c r="E321" s="4">
        <f t="shared" si="219"/>
        <v>5.759999999999965</v>
      </c>
      <c r="F321" s="4">
        <f t="shared" si="220"/>
        <v>8.383502313845247</v>
      </c>
      <c r="G321" s="4">
        <f t="shared" si="221"/>
        <v>-21.391396679058527</v>
      </c>
      <c r="H321" s="4">
        <f t="shared" si="222"/>
        <v>22.975529654984776</v>
      </c>
      <c r="I321" s="4">
        <f t="shared" si="223"/>
        <v>72.34052922900528</v>
      </c>
      <c r="J321" s="4">
        <f t="shared" si="224"/>
        <v>15.756287951833281</v>
      </c>
      <c r="K321" s="4">
        <f t="shared" si="225"/>
        <v>0</v>
      </c>
      <c r="L321" s="4">
        <f t="shared" si="226"/>
        <v>0.0015</v>
      </c>
      <c r="M321" s="4">
        <f t="shared" si="227"/>
        <v>101299.99999999999</v>
      </c>
      <c r="N321" s="4">
        <f t="shared" si="228"/>
        <v>2.156493727530274</v>
      </c>
      <c r="O321" s="57">
        <f t="shared" si="229"/>
        <v>163.65676230643362</v>
      </c>
      <c r="P321" s="4">
        <f t="shared" si="230"/>
        <v>-1.1972834817844342</v>
      </c>
      <c r="Q321" s="5">
        <f t="shared" si="231"/>
        <v>0</v>
      </c>
      <c r="R321" s="4">
        <f t="shared" si="232"/>
        <v>0</v>
      </c>
      <c r="S321" s="5">
        <f t="shared" si="233"/>
        <v>53514.94509574973</v>
      </c>
      <c r="T321" s="5">
        <f t="shared" si="234"/>
        <v>101299.99999999999</v>
      </c>
      <c r="U321" s="5">
        <f t="shared" si="235"/>
        <v>2.156493727530274</v>
      </c>
      <c r="V321" s="5">
        <f t="shared" si="236"/>
        <v>0</v>
      </c>
      <c r="W321" s="5">
        <f t="shared" si="237"/>
        <v>0</v>
      </c>
      <c r="X321" s="5">
        <f t="shared" si="238"/>
        <v>0</v>
      </c>
      <c r="Y321" s="5">
        <f t="shared" si="239"/>
        <v>0</v>
      </c>
      <c r="Z321" s="5">
        <f t="shared" si="240"/>
        <v>0</v>
      </c>
      <c r="AA321" s="4">
        <f t="shared" si="241"/>
        <v>1.6170000000000002</v>
      </c>
      <c r="AB321" s="5">
        <f t="shared" si="242"/>
        <v>0.7628895440772009</v>
      </c>
      <c r="AC321" s="4">
        <f t="shared" si="243"/>
        <v>0</v>
      </c>
      <c r="AD321" s="5">
        <f t="shared" si="244"/>
        <v>-0.2783694806614371</v>
      </c>
      <c r="AE321" s="5">
        <f t="shared" si="245"/>
        <v>-0.9067107007010446</v>
      </c>
      <c r="AF321" s="4">
        <f t="shared" si="246"/>
        <v>0</v>
      </c>
      <c r="AG321" s="4">
        <f t="shared" si="247"/>
        <v>0</v>
      </c>
      <c r="AH321" s="4">
        <f t="shared" si="248"/>
        <v>0</v>
      </c>
      <c r="AI321" s="5">
        <f t="shared" si="249"/>
        <v>0</v>
      </c>
      <c r="AJ321" s="4">
        <f t="shared" si="250"/>
        <v>-0.03374175523168934</v>
      </c>
      <c r="AK321" s="4">
        <f t="shared" si="251"/>
        <v>-0.10990432735770238</v>
      </c>
      <c r="AL321" s="4">
        <f t="shared" si="252"/>
        <v>0.16767004627690493</v>
      </c>
      <c r="AM321" s="4">
        <f t="shared" si="253"/>
        <v>-0.42782793358117055</v>
      </c>
    </row>
    <row r="322" spans="5:39" ht="12.75">
      <c r="E322" s="4">
        <f t="shared" si="219"/>
        <v>5.779999999999965</v>
      </c>
      <c r="F322" s="4">
        <f t="shared" si="220"/>
        <v>8.349760558613557</v>
      </c>
      <c r="G322" s="4">
        <f t="shared" si="221"/>
        <v>-21.50130100641623</v>
      </c>
      <c r="H322" s="4">
        <f t="shared" si="222"/>
        <v>23.06565512520063</v>
      </c>
      <c r="I322" s="4">
        <f t="shared" si="223"/>
        <v>72.5081992752822</v>
      </c>
      <c r="J322" s="4">
        <f t="shared" si="224"/>
        <v>15.32846001825211</v>
      </c>
      <c r="K322" s="4">
        <f t="shared" si="225"/>
        <v>0</v>
      </c>
      <c r="L322" s="4">
        <f t="shared" si="226"/>
        <v>0.0015</v>
      </c>
      <c r="M322" s="4">
        <f t="shared" si="227"/>
        <v>101299.99999999999</v>
      </c>
      <c r="N322" s="4">
        <f t="shared" si="228"/>
        <v>2.156493727530274</v>
      </c>
      <c r="O322" s="57">
        <f t="shared" si="229"/>
        <v>163.65676230643362</v>
      </c>
      <c r="P322" s="4">
        <f t="shared" si="230"/>
        <v>-1.2003841188158948</v>
      </c>
      <c r="Q322" s="5">
        <f t="shared" si="231"/>
        <v>0</v>
      </c>
      <c r="R322" s="4">
        <f t="shared" si="232"/>
        <v>0</v>
      </c>
      <c r="S322" s="5">
        <f t="shared" si="233"/>
        <v>53514.94509574973</v>
      </c>
      <c r="T322" s="5">
        <f t="shared" si="234"/>
        <v>101299.99999999999</v>
      </c>
      <c r="U322" s="5">
        <f t="shared" si="235"/>
        <v>2.156493727530274</v>
      </c>
      <c r="V322" s="5">
        <f t="shared" si="236"/>
        <v>0</v>
      </c>
      <c r="W322" s="5">
        <f t="shared" si="237"/>
        <v>0</v>
      </c>
      <c r="X322" s="5">
        <f t="shared" si="238"/>
        <v>0</v>
      </c>
      <c r="Y322" s="5">
        <f t="shared" si="239"/>
        <v>0</v>
      </c>
      <c r="Z322" s="5">
        <f t="shared" si="240"/>
        <v>0</v>
      </c>
      <c r="AA322" s="4">
        <f t="shared" si="241"/>
        <v>1.6170000000000002</v>
      </c>
      <c r="AB322" s="5">
        <f t="shared" si="242"/>
        <v>0.7688864140607504</v>
      </c>
      <c r="AC322" s="4">
        <f t="shared" si="243"/>
        <v>0</v>
      </c>
      <c r="AD322" s="5">
        <f t="shared" si="244"/>
        <v>-0.2783366619907537</v>
      </c>
      <c r="AE322" s="5">
        <f t="shared" si="245"/>
        <v>-0.9002608422033548</v>
      </c>
      <c r="AF322" s="4">
        <f t="shared" si="246"/>
        <v>0</v>
      </c>
      <c r="AG322" s="4">
        <f t="shared" si="247"/>
        <v>0</v>
      </c>
      <c r="AH322" s="4">
        <f t="shared" si="248"/>
        <v>0</v>
      </c>
      <c r="AI322" s="5">
        <f t="shared" si="249"/>
        <v>0</v>
      </c>
      <c r="AJ322" s="4">
        <f t="shared" si="250"/>
        <v>-0.03373777721100045</v>
      </c>
      <c r="AK322" s="4">
        <f t="shared" si="251"/>
        <v>-0.10912252632767937</v>
      </c>
      <c r="AL322" s="4">
        <f t="shared" si="252"/>
        <v>0.16699521117227115</v>
      </c>
      <c r="AM322" s="4">
        <f t="shared" si="253"/>
        <v>-0.43002602012832464</v>
      </c>
    </row>
    <row r="323" spans="5:39" ht="12.75">
      <c r="E323" s="4">
        <f t="shared" si="219"/>
        <v>5.799999999999964</v>
      </c>
      <c r="F323" s="4">
        <f t="shared" si="220"/>
        <v>8.316022781402557</v>
      </c>
      <c r="G323" s="4">
        <f t="shared" si="221"/>
        <v>-21.61042353274391</v>
      </c>
      <c r="H323" s="4">
        <f t="shared" si="222"/>
        <v>23.155272405337364</v>
      </c>
      <c r="I323" s="4">
        <f t="shared" si="223"/>
        <v>72.67519448645447</v>
      </c>
      <c r="J323" s="4">
        <f t="shared" si="224"/>
        <v>14.898433998123785</v>
      </c>
      <c r="K323" s="4">
        <f t="shared" si="225"/>
        <v>0</v>
      </c>
      <c r="L323" s="4">
        <f t="shared" si="226"/>
        <v>0.0015</v>
      </c>
      <c r="M323" s="4">
        <f t="shared" si="227"/>
        <v>101299.99999999999</v>
      </c>
      <c r="N323" s="4">
        <f t="shared" si="228"/>
        <v>2.156493727530274</v>
      </c>
      <c r="O323" s="57">
        <f t="shared" si="229"/>
        <v>163.65676230643362</v>
      </c>
      <c r="P323" s="4">
        <f t="shared" si="230"/>
        <v>-1.203448304532798</v>
      </c>
      <c r="Q323" s="5">
        <f t="shared" si="231"/>
        <v>0</v>
      </c>
      <c r="R323" s="4">
        <f t="shared" si="232"/>
        <v>0</v>
      </c>
      <c r="S323" s="5">
        <f t="shared" si="233"/>
        <v>53514.94509574973</v>
      </c>
      <c r="T323" s="5">
        <f t="shared" si="234"/>
        <v>101299.99999999999</v>
      </c>
      <c r="U323" s="5">
        <f t="shared" si="235"/>
        <v>2.156493727530274</v>
      </c>
      <c r="V323" s="5">
        <f t="shared" si="236"/>
        <v>0</v>
      </c>
      <c r="W323" s="5">
        <f t="shared" si="237"/>
        <v>0</v>
      </c>
      <c r="X323" s="5">
        <f t="shared" si="238"/>
        <v>0</v>
      </c>
      <c r="Y323" s="5">
        <f t="shared" si="239"/>
        <v>0</v>
      </c>
      <c r="Z323" s="5">
        <f t="shared" si="240"/>
        <v>0</v>
      </c>
      <c r="AA323" s="4">
        <f t="shared" si="241"/>
        <v>1.6170000000000002</v>
      </c>
      <c r="AB323" s="5">
        <f t="shared" si="242"/>
        <v>0.7748727490257381</v>
      </c>
      <c r="AC323" s="4">
        <f t="shared" si="243"/>
        <v>0</v>
      </c>
      <c r="AD323" s="5">
        <f t="shared" si="244"/>
        <v>-0.27828907908251305</v>
      </c>
      <c r="AE323" s="5">
        <f t="shared" si="245"/>
        <v>-0.8938243881005727</v>
      </c>
      <c r="AF323" s="4">
        <f t="shared" si="246"/>
        <v>0</v>
      </c>
      <c r="AG323" s="4">
        <f t="shared" si="247"/>
        <v>0</v>
      </c>
      <c r="AH323" s="4">
        <f t="shared" si="248"/>
        <v>0</v>
      </c>
      <c r="AI323" s="5">
        <f t="shared" si="249"/>
        <v>0</v>
      </c>
      <c r="AJ323" s="4">
        <f t="shared" si="250"/>
        <v>-0.03373200958575916</v>
      </c>
      <c r="AK323" s="4">
        <f t="shared" si="251"/>
        <v>-0.1083423500727967</v>
      </c>
      <c r="AL323" s="4">
        <f t="shared" si="252"/>
        <v>0.16632045562805114</v>
      </c>
      <c r="AM323" s="4">
        <f t="shared" si="253"/>
        <v>-0.43220847065487816</v>
      </c>
    </row>
    <row r="324" spans="5:39" ht="12.75">
      <c r="E324" s="4">
        <f t="shared" si="219"/>
        <v>5.819999999999964</v>
      </c>
      <c r="F324" s="4">
        <f t="shared" si="220"/>
        <v>8.282290771816799</v>
      </c>
      <c r="G324" s="4">
        <f t="shared" si="221"/>
        <v>-21.718765882816705</v>
      </c>
      <c r="H324" s="4">
        <f t="shared" si="222"/>
        <v>23.244378501081172</v>
      </c>
      <c r="I324" s="4">
        <f t="shared" si="223"/>
        <v>72.84151494208253</v>
      </c>
      <c r="J324" s="4">
        <f t="shared" si="224"/>
        <v>14.466225527468907</v>
      </c>
      <c r="K324" s="4">
        <f t="shared" si="225"/>
        <v>0</v>
      </c>
      <c r="L324" s="4">
        <f t="shared" si="226"/>
        <v>0.0015</v>
      </c>
      <c r="M324" s="4">
        <f t="shared" si="227"/>
        <v>101299.99999999999</v>
      </c>
      <c r="N324" s="4">
        <f t="shared" si="228"/>
        <v>2.156493727530274</v>
      </c>
      <c r="O324" s="57">
        <f t="shared" si="229"/>
        <v>163.65676230643362</v>
      </c>
      <c r="P324" s="4">
        <f t="shared" si="230"/>
        <v>-1.206476644109931</v>
      </c>
      <c r="Q324" s="5">
        <f t="shared" si="231"/>
        <v>0</v>
      </c>
      <c r="R324" s="4">
        <f t="shared" si="232"/>
        <v>0</v>
      </c>
      <c r="S324" s="5">
        <f t="shared" si="233"/>
        <v>53514.94509574973</v>
      </c>
      <c r="T324" s="5">
        <f t="shared" si="234"/>
        <v>101299.99999999999</v>
      </c>
      <c r="U324" s="5">
        <f t="shared" si="235"/>
        <v>2.156493727530274</v>
      </c>
      <c r="V324" s="5">
        <f t="shared" si="236"/>
        <v>0</v>
      </c>
      <c r="W324" s="5">
        <f t="shared" si="237"/>
        <v>0</v>
      </c>
      <c r="X324" s="5">
        <f t="shared" si="238"/>
        <v>0</v>
      </c>
      <c r="Y324" s="5">
        <f t="shared" si="239"/>
        <v>0</v>
      </c>
      <c r="Z324" s="5">
        <f t="shared" si="240"/>
        <v>0</v>
      </c>
      <c r="AA324" s="4">
        <f t="shared" si="241"/>
        <v>1.6170000000000002</v>
      </c>
      <c r="AB324" s="5">
        <f t="shared" si="242"/>
        <v>0.780847952884792</v>
      </c>
      <c r="AC324" s="4">
        <f t="shared" si="243"/>
        <v>0</v>
      </c>
      <c r="AD324" s="5">
        <f t="shared" si="244"/>
        <v>-0.2782268320948629</v>
      </c>
      <c r="AE324" s="5">
        <f t="shared" si="245"/>
        <v>-0.8874019219962083</v>
      </c>
      <c r="AF324" s="4">
        <f t="shared" si="246"/>
        <v>0</v>
      </c>
      <c r="AG324" s="4">
        <f t="shared" si="247"/>
        <v>0</v>
      </c>
      <c r="AH324" s="4">
        <f t="shared" si="248"/>
        <v>0</v>
      </c>
      <c r="AI324" s="5">
        <f t="shared" si="249"/>
        <v>0</v>
      </c>
      <c r="AJ324" s="4">
        <f t="shared" si="250"/>
        <v>-0.033724464496347015</v>
      </c>
      <c r="AK324" s="4">
        <f t="shared" si="251"/>
        <v>-0.10756386933287372</v>
      </c>
      <c r="AL324" s="4">
        <f t="shared" si="252"/>
        <v>0.16564581543633597</v>
      </c>
      <c r="AM324" s="4">
        <f t="shared" si="253"/>
        <v>-0.4343753176563341</v>
      </c>
    </row>
    <row r="325" spans="5:39" ht="12.75">
      <c r="E325" s="4">
        <f t="shared" si="219"/>
        <v>5.839999999999963</v>
      </c>
      <c r="F325" s="4">
        <f t="shared" si="220"/>
        <v>8.248566307320452</v>
      </c>
      <c r="G325" s="4">
        <f t="shared" si="221"/>
        <v>-21.82632975214958</v>
      </c>
      <c r="H325" s="4">
        <f t="shared" si="222"/>
        <v>23.33297059047202</v>
      </c>
      <c r="I325" s="4">
        <f t="shared" si="223"/>
        <v>73.00716075751886</v>
      </c>
      <c r="J325" s="4">
        <f t="shared" si="224"/>
        <v>14.031850209812573</v>
      </c>
      <c r="K325" s="4">
        <f t="shared" si="225"/>
        <v>0</v>
      </c>
      <c r="L325" s="4">
        <f t="shared" si="226"/>
        <v>0.0015</v>
      </c>
      <c r="M325" s="4">
        <f t="shared" si="227"/>
        <v>101299.99999999999</v>
      </c>
      <c r="N325" s="4">
        <f t="shared" si="228"/>
        <v>2.156493727530274</v>
      </c>
      <c r="O325" s="57">
        <f t="shared" si="229"/>
        <v>163.65676230643362</v>
      </c>
      <c r="P325" s="4">
        <f t="shared" si="230"/>
        <v>-1.2094697302850699</v>
      </c>
      <c r="Q325" s="5">
        <f t="shared" si="231"/>
        <v>0</v>
      </c>
      <c r="R325" s="4">
        <f t="shared" si="232"/>
        <v>0</v>
      </c>
      <c r="S325" s="5">
        <f t="shared" si="233"/>
        <v>53514.94509574973</v>
      </c>
      <c r="T325" s="5">
        <f t="shared" si="234"/>
        <v>101299.99999999999</v>
      </c>
      <c r="U325" s="5">
        <f t="shared" si="235"/>
        <v>2.156493727530274</v>
      </c>
      <c r="V325" s="5">
        <f t="shared" si="236"/>
        <v>0</v>
      </c>
      <c r="W325" s="5">
        <f t="shared" si="237"/>
        <v>0</v>
      </c>
      <c r="X325" s="5">
        <f t="shared" si="238"/>
        <v>0</v>
      </c>
      <c r="Y325" s="5">
        <f t="shared" si="239"/>
        <v>0</v>
      </c>
      <c r="Z325" s="5">
        <f t="shared" si="240"/>
        <v>0</v>
      </c>
      <c r="AA325" s="4">
        <f t="shared" si="241"/>
        <v>1.6170000000000002</v>
      </c>
      <c r="AB325" s="5">
        <f t="shared" si="242"/>
        <v>0.7868114403466978</v>
      </c>
      <c r="AC325" s="4">
        <f t="shared" si="243"/>
        <v>0</v>
      </c>
      <c r="AD325" s="5">
        <f t="shared" si="244"/>
        <v>-0.2781500243140176</v>
      </c>
      <c r="AE325" s="5">
        <f t="shared" si="245"/>
        <v>-0.880994017256275</v>
      </c>
      <c r="AF325" s="4">
        <f t="shared" si="246"/>
        <v>0</v>
      </c>
      <c r="AG325" s="4">
        <f t="shared" si="247"/>
        <v>0</v>
      </c>
      <c r="AH325" s="4">
        <f t="shared" si="248"/>
        <v>0</v>
      </c>
      <c r="AI325" s="5">
        <f t="shared" si="249"/>
        <v>0</v>
      </c>
      <c r="AJ325" s="4">
        <f t="shared" si="250"/>
        <v>-0.033715154462305164</v>
      </c>
      <c r="AK325" s="4">
        <f t="shared" si="251"/>
        <v>-0.10678715360682121</v>
      </c>
      <c r="AL325" s="4">
        <f t="shared" si="252"/>
        <v>0.16497132614640905</v>
      </c>
      <c r="AM325" s="4">
        <f t="shared" si="253"/>
        <v>-0.43652659504299157</v>
      </c>
    </row>
    <row r="326" spans="5:39" ht="12.75">
      <c r="E326" s="4">
        <f t="shared" si="219"/>
        <v>5.859999999999963</v>
      </c>
      <c r="F326" s="4">
        <f t="shared" si="220"/>
        <v>8.214851152858147</v>
      </c>
      <c r="G326" s="4">
        <f t="shared" si="221"/>
        <v>-21.9331169057564</v>
      </c>
      <c r="H326" s="4">
        <f t="shared" si="222"/>
        <v>23.421046019876908</v>
      </c>
      <c r="I326" s="4">
        <f t="shared" si="223"/>
        <v>73.17213208366528</v>
      </c>
      <c r="J326" s="4">
        <f t="shared" si="224"/>
        <v>13.595323614769582</v>
      </c>
      <c r="K326" s="4">
        <f t="shared" si="225"/>
        <v>0</v>
      </c>
      <c r="L326" s="4">
        <f t="shared" si="226"/>
        <v>0.0015</v>
      </c>
      <c r="M326" s="4">
        <f t="shared" si="227"/>
        <v>101299.99999999999</v>
      </c>
      <c r="N326" s="4">
        <f t="shared" si="228"/>
        <v>2.156493727530274</v>
      </c>
      <c r="O326" s="57">
        <f t="shared" si="229"/>
        <v>163.65676230643362</v>
      </c>
      <c r="P326" s="4">
        <f t="shared" si="230"/>
        <v>-1.2124281436356366</v>
      </c>
      <c r="Q326" s="5">
        <f t="shared" si="231"/>
        <v>0</v>
      </c>
      <c r="R326" s="4">
        <f t="shared" si="232"/>
        <v>0</v>
      </c>
      <c r="S326" s="5">
        <f t="shared" si="233"/>
        <v>53514.94509574973</v>
      </c>
      <c r="T326" s="5">
        <f t="shared" si="234"/>
        <v>101299.99999999999</v>
      </c>
      <c r="U326" s="5">
        <f t="shared" si="235"/>
        <v>2.156493727530274</v>
      </c>
      <c r="V326" s="5">
        <f t="shared" si="236"/>
        <v>0</v>
      </c>
      <c r="W326" s="5">
        <f t="shared" si="237"/>
        <v>0</v>
      </c>
      <c r="X326" s="5">
        <f t="shared" si="238"/>
        <v>0</v>
      </c>
      <c r="Y326" s="5">
        <f t="shared" si="239"/>
        <v>0</v>
      </c>
      <c r="Z326" s="5">
        <f t="shared" si="240"/>
        <v>0</v>
      </c>
      <c r="AA326" s="4">
        <f t="shared" si="241"/>
        <v>1.6170000000000002</v>
      </c>
      <c r="AB326" s="5">
        <f t="shared" si="242"/>
        <v>0.7927626369075587</v>
      </c>
      <c r="AC326" s="4">
        <f t="shared" si="243"/>
        <v>0</v>
      </c>
      <c r="AD326" s="5">
        <f t="shared" si="244"/>
        <v>-0.27805876203035407</v>
      </c>
      <c r="AE326" s="5">
        <f t="shared" si="245"/>
        <v>-0.8746012369792281</v>
      </c>
      <c r="AF326" s="4">
        <f t="shared" si="246"/>
        <v>0</v>
      </c>
      <c r="AG326" s="4">
        <f t="shared" si="247"/>
        <v>0</v>
      </c>
      <c r="AH326" s="4">
        <f t="shared" si="248"/>
        <v>0</v>
      </c>
      <c r="AI326" s="5">
        <f t="shared" si="249"/>
        <v>0</v>
      </c>
      <c r="AJ326" s="4">
        <f t="shared" si="250"/>
        <v>-0.03370409236731564</v>
      </c>
      <c r="AK326" s="4">
        <f t="shared" si="251"/>
        <v>-0.10601227114899735</v>
      </c>
      <c r="AL326" s="4">
        <f t="shared" si="252"/>
        <v>0.16429702305716296</v>
      </c>
      <c r="AM326" s="4">
        <f t="shared" si="253"/>
        <v>-0.438662338115128</v>
      </c>
    </row>
    <row r="327" spans="5:39" ht="12.75">
      <c r="E327" s="4">
        <f t="shared" si="219"/>
        <v>5.879999999999963</v>
      </c>
      <c r="F327" s="4">
        <f t="shared" si="220"/>
        <v>8.181147060490831</v>
      </c>
      <c r="G327" s="4">
        <f t="shared" si="221"/>
        <v>-22.039129176905398</v>
      </c>
      <c r="H327" s="4">
        <f t="shared" si="222"/>
        <v>23.508602300045414</v>
      </c>
      <c r="I327" s="4">
        <f t="shared" si="223"/>
        <v>73.33642910672243</v>
      </c>
      <c r="J327" s="4">
        <f t="shared" si="224"/>
        <v>13.156661276654454</v>
      </c>
      <c r="K327" s="4">
        <f t="shared" si="225"/>
        <v>0</v>
      </c>
      <c r="L327" s="4">
        <f t="shared" si="226"/>
        <v>0.0015</v>
      </c>
      <c r="M327" s="4">
        <f t="shared" si="227"/>
        <v>101299.99999999999</v>
      </c>
      <c r="N327" s="4">
        <f t="shared" si="228"/>
        <v>2.156493727530274</v>
      </c>
      <c r="O327" s="57">
        <f t="shared" si="229"/>
        <v>163.65676230643362</v>
      </c>
      <c r="P327" s="4">
        <f t="shared" si="230"/>
        <v>-1.2153524528497652</v>
      </c>
      <c r="Q327" s="5">
        <f t="shared" si="231"/>
        <v>0</v>
      </c>
      <c r="R327" s="4">
        <f t="shared" si="232"/>
        <v>0</v>
      </c>
      <c r="S327" s="5">
        <f t="shared" si="233"/>
        <v>53514.94509574973</v>
      </c>
      <c r="T327" s="5">
        <f t="shared" si="234"/>
        <v>101299.99999999999</v>
      </c>
      <c r="U327" s="5">
        <f t="shared" si="235"/>
        <v>2.156493727530274</v>
      </c>
      <c r="V327" s="5">
        <f t="shared" si="236"/>
        <v>0</v>
      </c>
      <c r="W327" s="5">
        <f t="shared" si="237"/>
        <v>0</v>
      </c>
      <c r="X327" s="5">
        <f t="shared" si="238"/>
        <v>0</v>
      </c>
      <c r="Y327" s="5">
        <f t="shared" si="239"/>
        <v>0</v>
      </c>
      <c r="Z327" s="5">
        <f t="shared" si="240"/>
        <v>0</v>
      </c>
      <c r="AA327" s="4">
        <f t="shared" si="241"/>
        <v>1.6170000000000002</v>
      </c>
      <c r="AB327" s="5">
        <f t="shared" si="242"/>
        <v>0.7987009788378064</v>
      </c>
      <c r="AC327" s="4">
        <f t="shared" si="243"/>
        <v>0</v>
      </c>
      <c r="AD327" s="5">
        <f t="shared" si="244"/>
        <v>-0.27795315441690244</v>
      </c>
      <c r="AE327" s="5">
        <f t="shared" si="245"/>
        <v>-0.8682241339718785</v>
      </c>
      <c r="AF327" s="4">
        <f t="shared" si="246"/>
        <v>0</v>
      </c>
      <c r="AG327" s="4">
        <f t="shared" si="247"/>
        <v>0</v>
      </c>
      <c r="AH327" s="4">
        <f t="shared" si="248"/>
        <v>0</v>
      </c>
      <c r="AI327" s="5">
        <f t="shared" si="249"/>
        <v>0</v>
      </c>
      <c r="AJ327" s="4">
        <f t="shared" si="250"/>
        <v>-0.03369129144447302</v>
      </c>
      <c r="AK327" s="4">
        <f t="shared" si="251"/>
        <v>-0.1052392889662883</v>
      </c>
      <c r="AL327" s="4">
        <f t="shared" si="252"/>
        <v>0.16362294120981663</v>
      </c>
      <c r="AM327" s="4">
        <f t="shared" si="253"/>
        <v>-0.44078258353810795</v>
      </c>
    </row>
    <row r="328" spans="5:39" ht="12.75">
      <c r="E328" s="4">
        <f t="shared" si="219"/>
        <v>5.899999999999962</v>
      </c>
      <c r="F328" s="4">
        <f t="shared" si="220"/>
        <v>8.147455769046358</v>
      </c>
      <c r="G328" s="4">
        <f t="shared" si="221"/>
        <v>-22.144368465871686</v>
      </c>
      <c r="H328" s="4">
        <f t="shared" si="222"/>
        <v>23.595637102245387</v>
      </c>
      <c r="I328" s="4">
        <f t="shared" si="223"/>
        <v>73.50005204793226</v>
      </c>
      <c r="J328" s="4">
        <f t="shared" si="224"/>
        <v>12.715878693116347</v>
      </c>
      <c r="K328" s="4">
        <f t="shared" si="225"/>
        <v>0</v>
      </c>
      <c r="L328" s="4">
        <f t="shared" si="226"/>
        <v>0.0015</v>
      </c>
      <c r="M328" s="4">
        <f t="shared" si="227"/>
        <v>101299.99999999999</v>
      </c>
      <c r="N328" s="4">
        <f t="shared" si="228"/>
        <v>2.156493727530274</v>
      </c>
      <c r="O328" s="57">
        <f t="shared" si="229"/>
        <v>163.65676230643362</v>
      </c>
      <c r="P328" s="4">
        <f t="shared" si="230"/>
        <v>-1.2182432149918105</v>
      </c>
      <c r="Q328" s="5">
        <f t="shared" si="231"/>
        <v>0</v>
      </c>
      <c r="R328" s="4">
        <f t="shared" si="232"/>
        <v>0</v>
      </c>
      <c r="S328" s="5">
        <f t="shared" si="233"/>
        <v>53514.94509574973</v>
      </c>
      <c r="T328" s="5">
        <f t="shared" si="234"/>
        <v>101299.99999999999</v>
      </c>
      <c r="U328" s="5">
        <f t="shared" si="235"/>
        <v>2.156493727530274</v>
      </c>
      <c r="V328" s="5">
        <f t="shared" si="236"/>
        <v>0</v>
      </c>
      <c r="W328" s="5">
        <f t="shared" si="237"/>
        <v>0</v>
      </c>
      <c r="X328" s="5">
        <f t="shared" si="238"/>
        <v>0</v>
      </c>
      <c r="Y328" s="5">
        <f t="shared" si="239"/>
        <v>0</v>
      </c>
      <c r="Z328" s="5">
        <f t="shared" si="240"/>
        <v>0</v>
      </c>
      <c r="AA328" s="4">
        <f t="shared" si="241"/>
        <v>1.6170000000000002</v>
      </c>
      <c r="AB328" s="5">
        <f t="shared" si="242"/>
        <v>0.8046259131651466</v>
      </c>
      <c r="AC328" s="4">
        <f t="shared" si="243"/>
        <v>0</v>
      </c>
      <c r="AD328" s="5">
        <f t="shared" si="244"/>
        <v>-0.2778333134102035</v>
      </c>
      <c r="AE328" s="5">
        <f t="shared" si="245"/>
        <v>-0.8618632507311319</v>
      </c>
      <c r="AF328" s="4">
        <f t="shared" si="246"/>
        <v>0</v>
      </c>
      <c r="AG328" s="4">
        <f t="shared" si="247"/>
        <v>0</v>
      </c>
      <c r="AH328" s="4">
        <f t="shared" si="248"/>
        <v>0</v>
      </c>
      <c r="AI328" s="5">
        <f t="shared" si="249"/>
        <v>0</v>
      </c>
      <c r="AJ328" s="4">
        <f t="shared" si="250"/>
        <v>-0.03367676526184285</v>
      </c>
      <c r="AK328" s="4">
        <f t="shared" si="251"/>
        <v>-0.10446827281589478</v>
      </c>
      <c r="AL328" s="4">
        <f t="shared" si="252"/>
        <v>0.16294911538092716</v>
      </c>
      <c r="AM328" s="4">
        <f t="shared" si="253"/>
        <v>-0.4428873693174337</v>
      </c>
    </row>
    <row r="329" spans="5:39" ht="12.75">
      <c r="E329" s="4">
        <f t="shared" si="219"/>
        <v>5.919999999999962</v>
      </c>
      <c r="F329" s="4">
        <f t="shared" si="220"/>
        <v>8.113779003784515</v>
      </c>
      <c r="G329" s="4">
        <f t="shared" si="221"/>
        <v>-22.24883673868758</v>
      </c>
      <c r="H329" s="4">
        <f t="shared" si="222"/>
        <v>23.682148254477013</v>
      </c>
      <c r="I329" s="4">
        <f t="shared" si="223"/>
        <v>73.66300116331318</v>
      </c>
      <c r="J329" s="4">
        <f t="shared" si="224"/>
        <v>12.272991323798912</v>
      </c>
      <c r="K329" s="4">
        <f t="shared" si="225"/>
        <v>0</v>
      </c>
      <c r="L329" s="4">
        <f t="shared" si="226"/>
        <v>0.0015</v>
      </c>
      <c r="M329" s="4">
        <f t="shared" si="227"/>
        <v>101299.99999999999</v>
      </c>
      <c r="N329" s="4">
        <f t="shared" si="228"/>
        <v>2.156493727530274</v>
      </c>
      <c r="O329" s="57">
        <f t="shared" si="229"/>
        <v>163.65676230643362</v>
      </c>
      <c r="P329" s="4">
        <f t="shared" si="230"/>
        <v>-1.2211009757623457</v>
      </c>
      <c r="Q329" s="5">
        <f t="shared" si="231"/>
        <v>0</v>
      </c>
      <c r="R329" s="4">
        <f t="shared" si="232"/>
        <v>0</v>
      </c>
      <c r="S329" s="5">
        <f t="shared" si="233"/>
        <v>53514.94509574973</v>
      </c>
      <c r="T329" s="5">
        <f t="shared" si="234"/>
        <v>101299.99999999999</v>
      </c>
      <c r="U329" s="5">
        <f t="shared" si="235"/>
        <v>2.156493727530274</v>
      </c>
      <c r="V329" s="5">
        <f t="shared" si="236"/>
        <v>0</v>
      </c>
      <c r="W329" s="5">
        <f t="shared" si="237"/>
        <v>0</v>
      </c>
      <c r="X329" s="5">
        <f t="shared" si="238"/>
        <v>0</v>
      </c>
      <c r="Y329" s="5">
        <f t="shared" si="239"/>
        <v>0</v>
      </c>
      <c r="Z329" s="5">
        <f t="shared" si="240"/>
        <v>0</v>
      </c>
      <c r="AA329" s="4">
        <f t="shared" si="241"/>
        <v>1.6170000000000002</v>
      </c>
      <c r="AB329" s="5">
        <f t="shared" si="242"/>
        <v>0.8105368976535381</v>
      </c>
      <c r="AC329" s="4">
        <f t="shared" si="243"/>
        <v>0</v>
      </c>
      <c r="AD329" s="5">
        <f t="shared" si="244"/>
        <v>-0.27769935359350917</v>
      </c>
      <c r="AE329" s="5">
        <f t="shared" si="245"/>
        <v>-0.8555191194313747</v>
      </c>
      <c r="AF329" s="4">
        <f t="shared" si="246"/>
        <v>0</v>
      </c>
      <c r="AG329" s="4">
        <f t="shared" si="247"/>
        <v>0</v>
      </c>
      <c r="AH329" s="4">
        <f t="shared" si="248"/>
        <v>0</v>
      </c>
      <c r="AI329" s="5">
        <f t="shared" si="249"/>
        <v>0</v>
      </c>
      <c r="AJ329" s="4">
        <f t="shared" si="250"/>
        <v>-0.03366052770830414</v>
      </c>
      <c r="AK329" s="4">
        <f t="shared" si="251"/>
        <v>-0.10369928720380299</v>
      </c>
      <c r="AL329" s="4">
        <f t="shared" si="252"/>
        <v>0.1622755800756903</v>
      </c>
      <c r="AM329" s="4">
        <f t="shared" si="253"/>
        <v>-0.4449767347737516</v>
      </c>
    </row>
    <row r="330" spans="5:39" ht="12.75">
      <c r="E330" s="4">
        <f t="shared" si="219"/>
        <v>5.939999999999961</v>
      </c>
      <c r="F330" s="4">
        <f t="shared" si="220"/>
        <v>8.08011847607621</v>
      </c>
      <c r="G330" s="4">
        <f t="shared" si="221"/>
        <v>-22.352536025891382</v>
      </c>
      <c r="H330" s="4">
        <f t="shared" si="222"/>
        <v>23.76813373776326</v>
      </c>
      <c r="I330" s="4">
        <f t="shared" si="223"/>
        <v>73.82527674338887</v>
      </c>
      <c r="J330" s="4">
        <f t="shared" si="224"/>
        <v>11.82801458902516</v>
      </c>
      <c r="K330" s="4">
        <f t="shared" si="225"/>
        <v>0</v>
      </c>
      <c r="L330" s="4">
        <f t="shared" si="226"/>
        <v>0.0015</v>
      </c>
      <c r="M330" s="4">
        <f t="shared" si="227"/>
        <v>101299.99999999999</v>
      </c>
      <c r="N330" s="4">
        <f t="shared" si="228"/>
        <v>2.156493727530274</v>
      </c>
      <c r="O330" s="57">
        <f t="shared" si="229"/>
        <v>163.65676230643362</v>
      </c>
      <c r="P330" s="4">
        <f t="shared" si="230"/>
        <v>-1.223926269752702</v>
      </c>
      <c r="Q330" s="5">
        <f t="shared" si="231"/>
        <v>0</v>
      </c>
      <c r="R330" s="4">
        <f t="shared" si="232"/>
        <v>0</v>
      </c>
      <c r="S330" s="5">
        <f t="shared" si="233"/>
        <v>53514.94509574973</v>
      </c>
      <c r="T330" s="5">
        <f t="shared" si="234"/>
        <v>101299.99999999999</v>
      </c>
      <c r="U330" s="5">
        <f t="shared" si="235"/>
        <v>2.156493727530274</v>
      </c>
      <c r="V330" s="5">
        <f t="shared" si="236"/>
        <v>0</v>
      </c>
      <c r="W330" s="5">
        <f t="shared" si="237"/>
        <v>0</v>
      </c>
      <c r="X330" s="5">
        <f t="shared" si="238"/>
        <v>0</v>
      </c>
      <c r="Y330" s="5">
        <f t="shared" si="239"/>
        <v>0</v>
      </c>
      <c r="Z330" s="5">
        <f t="shared" si="240"/>
        <v>0</v>
      </c>
      <c r="AA330" s="4">
        <f t="shared" si="241"/>
        <v>1.6170000000000002</v>
      </c>
      <c r="AB330" s="5">
        <f t="shared" si="242"/>
        <v>0.8164334007782932</v>
      </c>
      <c r="AC330" s="4">
        <f t="shared" si="243"/>
        <v>0</v>
      </c>
      <c r="AD330" s="5">
        <f t="shared" si="244"/>
        <v>-0.27755139208229773</v>
      </c>
      <c r="AE330" s="5">
        <f t="shared" si="245"/>
        <v>-0.8491922619173552</v>
      </c>
      <c r="AF330" s="4">
        <f t="shared" si="246"/>
        <v>0</v>
      </c>
      <c r="AG330" s="4">
        <f t="shared" si="247"/>
        <v>0</v>
      </c>
      <c r="AH330" s="4">
        <f t="shared" si="248"/>
        <v>0</v>
      </c>
      <c r="AI330" s="5">
        <f t="shared" si="249"/>
        <v>0</v>
      </c>
      <c r="AJ330" s="4">
        <f t="shared" si="250"/>
        <v>-0.03364259297967245</v>
      </c>
      <c r="AK330" s="4">
        <f t="shared" si="251"/>
        <v>-0.10293239538392185</v>
      </c>
      <c r="AL330" s="4">
        <f t="shared" si="252"/>
        <v>0.1616023695215242</v>
      </c>
      <c r="AM330" s="4">
        <f t="shared" si="253"/>
        <v>-0.4470507205178276</v>
      </c>
    </row>
    <row r="331" spans="5:39" ht="12.75">
      <c r="E331" s="4">
        <f t="shared" si="219"/>
        <v>5.959999999999961</v>
      </c>
      <c r="F331" s="4">
        <f t="shared" si="220"/>
        <v>8.046475883096537</v>
      </c>
      <c r="G331" s="4">
        <f t="shared" si="221"/>
        <v>-22.455468421275302</v>
      </c>
      <c r="H331" s="4">
        <f t="shared" si="222"/>
        <v>23.853591682514953</v>
      </c>
      <c r="I331" s="4">
        <f t="shared" si="223"/>
        <v>73.98687911291039</v>
      </c>
      <c r="J331" s="4">
        <f t="shared" si="224"/>
        <v>11.380963868507333</v>
      </c>
      <c r="K331" s="4">
        <f t="shared" si="225"/>
        <v>0</v>
      </c>
      <c r="L331" s="4">
        <f t="shared" si="226"/>
        <v>0.0015</v>
      </c>
      <c r="M331" s="4">
        <f t="shared" si="227"/>
        <v>101299.99999999999</v>
      </c>
      <c r="N331" s="4">
        <f t="shared" si="228"/>
        <v>2.156493727530274</v>
      </c>
      <c r="O331" s="57">
        <f t="shared" si="229"/>
        <v>163.65676230643362</v>
      </c>
      <c r="P331" s="4">
        <f t="shared" si="230"/>
        <v>-1.2267196206941047</v>
      </c>
      <c r="Q331" s="5">
        <f t="shared" si="231"/>
        <v>0</v>
      </c>
      <c r="R331" s="4">
        <f t="shared" si="232"/>
        <v>0</v>
      </c>
      <c r="S331" s="5">
        <f t="shared" si="233"/>
        <v>53514.94509574973</v>
      </c>
      <c r="T331" s="5">
        <f t="shared" si="234"/>
        <v>101299.99999999999</v>
      </c>
      <c r="U331" s="5">
        <f t="shared" si="235"/>
        <v>2.156493727530274</v>
      </c>
      <c r="V331" s="5">
        <f t="shared" si="236"/>
        <v>0</v>
      </c>
      <c r="W331" s="5">
        <f t="shared" si="237"/>
        <v>0</v>
      </c>
      <c r="X331" s="5">
        <f t="shared" si="238"/>
        <v>0</v>
      </c>
      <c r="Y331" s="5">
        <f t="shared" si="239"/>
        <v>0</v>
      </c>
      <c r="Z331" s="5">
        <f t="shared" si="240"/>
        <v>0</v>
      </c>
      <c r="AA331" s="4">
        <f t="shared" si="241"/>
        <v>1.6170000000000002</v>
      </c>
      <c r="AB331" s="5">
        <f t="shared" si="242"/>
        <v>0.822314901697392</v>
      </c>
      <c r="AC331" s="4">
        <f t="shared" si="243"/>
        <v>0</v>
      </c>
      <c r="AD331" s="5">
        <f t="shared" si="244"/>
        <v>-0.27738954841207986</v>
      </c>
      <c r="AE331" s="5">
        <f t="shared" si="245"/>
        <v>-0.842883189702398</v>
      </c>
      <c r="AF331" s="4">
        <f t="shared" si="246"/>
        <v>0</v>
      </c>
      <c r="AG331" s="4">
        <f t="shared" si="247"/>
        <v>0</v>
      </c>
      <c r="AH331" s="4">
        <f t="shared" si="248"/>
        <v>0</v>
      </c>
      <c r="AI331" s="5">
        <f t="shared" si="249"/>
        <v>0</v>
      </c>
      <c r="AJ331" s="4">
        <f t="shared" si="250"/>
        <v>-0.03362297556510059</v>
      </c>
      <c r="AK331" s="4">
        <f t="shared" si="251"/>
        <v>-0.10216765935786642</v>
      </c>
      <c r="AL331" s="4">
        <f t="shared" si="252"/>
        <v>0.16092951766193075</v>
      </c>
      <c r="AM331" s="4">
        <f t="shared" si="253"/>
        <v>-0.4491093684255061</v>
      </c>
    </row>
    <row r="332" spans="5:39" ht="12.75">
      <c r="E332" s="4">
        <f t="shared" si="219"/>
        <v>5.9799999999999605</v>
      </c>
      <c r="F332" s="4">
        <f t="shared" si="220"/>
        <v>8.012852907531437</v>
      </c>
      <c r="G332" s="4">
        <f t="shared" si="221"/>
        <v>-22.55763608063317</v>
      </c>
      <c r="H332" s="4">
        <f t="shared" si="222"/>
        <v>23.938520364968642</v>
      </c>
      <c r="I332" s="4">
        <f t="shared" si="223"/>
        <v>74.14780863057231</v>
      </c>
      <c r="J332" s="4">
        <f t="shared" si="224"/>
        <v>10.931854500081826</v>
      </c>
      <c r="K332" s="4">
        <f t="shared" si="225"/>
        <v>0</v>
      </c>
      <c r="L332" s="4">
        <f t="shared" si="226"/>
        <v>0.0015</v>
      </c>
      <c r="M332" s="4">
        <f t="shared" si="227"/>
        <v>101299.99999999999</v>
      </c>
      <c r="N332" s="4">
        <f t="shared" si="228"/>
        <v>2.156493727530274</v>
      </c>
      <c r="O332" s="57">
        <f t="shared" si="229"/>
        <v>163.65676230643362</v>
      </c>
      <c r="P332" s="4">
        <f t="shared" si="230"/>
        <v>-1.2294815417014704</v>
      </c>
      <c r="Q332" s="5">
        <f t="shared" si="231"/>
        <v>0</v>
      </c>
      <c r="R332" s="4">
        <f t="shared" si="232"/>
        <v>0</v>
      </c>
      <c r="S332" s="5">
        <f t="shared" si="233"/>
        <v>53514.94509574973</v>
      </c>
      <c r="T332" s="5">
        <f t="shared" si="234"/>
        <v>101299.99999999999</v>
      </c>
      <c r="U332" s="5">
        <f t="shared" si="235"/>
        <v>2.156493727530274</v>
      </c>
      <c r="V332" s="5">
        <f t="shared" si="236"/>
        <v>0</v>
      </c>
      <c r="W332" s="5">
        <f t="shared" si="237"/>
        <v>0</v>
      </c>
      <c r="X332" s="5">
        <f t="shared" si="238"/>
        <v>0</v>
      </c>
      <c r="Y332" s="5">
        <f t="shared" si="239"/>
        <v>0</v>
      </c>
      <c r="Z332" s="5">
        <f t="shared" si="240"/>
        <v>0</v>
      </c>
      <c r="AA332" s="4">
        <f t="shared" si="241"/>
        <v>1.6170000000000002</v>
      </c>
      <c r="AB332" s="5">
        <f t="shared" si="242"/>
        <v>0.8281808902191043</v>
      </c>
      <c r="AC332" s="4">
        <f t="shared" si="243"/>
        <v>0</v>
      </c>
      <c r="AD332" s="5">
        <f t="shared" si="244"/>
        <v>-0.2772139444284663</v>
      </c>
      <c r="AE332" s="5">
        <f t="shared" si="245"/>
        <v>-0.8365924039717969</v>
      </c>
      <c r="AF332" s="4">
        <f t="shared" si="246"/>
        <v>0</v>
      </c>
      <c r="AG332" s="4">
        <f t="shared" si="247"/>
        <v>0</v>
      </c>
      <c r="AH332" s="4">
        <f t="shared" si="248"/>
        <v>0</v>
      </c>
      <c r="AI332" s="5">
        <f t="shared" si="249"/>
        <v>0</v>
      </c>
      <c r="AJ332" s="4">
        <f t="shared" si="250"/>
        <v>-0.03360169023375349</v>
      </c>
      <c r="AK332" s="4">
        <f t="shared" si="251"/>
        <v>-0.10140513987536932</v>
      </c>
      <c r="AL332" s="4">
        <f t="shared" si="252"/>
        <v>0.16025705815062874</v>
      </c>
      <c r="AM332" s="4">
        <f t="shared" si="253"/>
        <v>-0.4511527216126634</v>
      </c>
    </row>
    <row r="333" spans="5:39" ht="12.75">
      <c r="E333" s="4">
        <f t="shared" si="219"/>
        <v>5.99999999999996</v>
      </c>
      <c r="F333" s="4">
        <f t="shared" si="220"/>
        <v>7.9792512172976835</v>
      </c>
      <c r="G333" s="4">
        <f t="shared" si="221"/>
        <v>-22.659041220508538</v>
      </c>
      <c r="H333" s="4">
        <f t="shared" si="222"/>
        <v>24.022918203695646</v>
      </c>
      <c r="I333" s="4">
        <f t="shared" si="223"/>
        <v>74.30806568872295</v>
      </c>
      <c r="J333" s="4">
        <f t="shared" si="224"/>
        <v>10.480701778469163</v>
      </c>
      <c r="K333" s="4">
        <f t="shared" si="225"/>
        <v>0</v>
      </c>
      <c r="L333" s="4">
        <f t="shared" si="226"/>
        <v>0.0015</v>
      </c>
      <c r="M333" s="4">
        <f t="shared" si="227"/>
        <v>101299.99999999999</v>
      </c>
      <c r="N333" s="4">
        <f t="shared" si="228"/>
        <v>2.156493727530274</v>
      </c>
      <c r="O333" s="57">
        <f t="shared" si="229"/>
        <v>163.65676230643362</v>
      </c>
      <c r="P333" s="4">
        <f t="shared" si="230"/>
        <v>-1.2322125355119287</v>
      </c>
      <c r="Q333" s="5">
        <f t="shared" si="231"/>
        <v>0</v>
      </c>
      <c r="R333" s="4">
        <f t="shared" si="232"/>
        <v>0</v>
      </c>
      <c r="S333" s="5">
        <f t="shared" si="233"/>
        <v>53514.94509574973</v>
      </c>
      <c r="T333" s="5">
        <f t="shared" si="234"/>
        <v>101299.99999999999</v>
      </c>
      <c r="U333" s="5">
        <f t="shared" si="235"/>
        <v>2.156493727530274</v>
      </c>
      <c r="V333" s="5">
        <f t="shared" si="236"/>
        <v>0</v>
      </c>
      <c r="W333" s="5">
        <f t="shared" si="237"/>
        <v>0</v>
      </c>
      <c r="X333" s="5">
        <f t="shared" si="238"/>
        <v>0</v>
      </c>
      <c r="Y333" s="5">
        <f t="shared" si="239"/>
        <v>0</v>
      </c>
      <c r="Z333" s="5">
        <f t="shared" si="240"/>
        <v>0</v>
      </c>
      <c r="AA333" s="4">
        <f t="shared" si="241"/>
        <v>1.6170000000000002</v>
      </c>
      <c r="AB333" s="5">
        <f t="shared" si="242"/>
        <v>0.8340308667660152</v>
      </c>
      <c r="AC333" s="4">
        <f t="shared" si="243"/>
        <v>0</v>
      </c>
      <c r="AD333" s="5">
        <f t="shared" si="244"/>
        <v>-0.27702470417947744</v>
      </c>
      <c r="AE333" s="5">
        <f t="shared" si="245"/>
        <v>-0.8303203955912272</v>
      </c>
      <c r="AF333" s="4">
        <f t="shared" si="246"/>
        <v>0</v>
      </c>
      <c r="AG333" s="4">
        <f t="shared" si="247"/>
        <v>0</v>
      </c>
      <c r="AH333" s="4">
        <f t="shared" si="248"/>
        <v>0</v>
      </c>
      <c r="AI333" s="5">
        <f t="shared" si="249"/>
        <v>0</v>
      </c>
      <c r="AJ333" s="4">
        <f t="shared" si="250"/>
        <v>-0.03357875202175484</v>
      </c>
      <c r="AK333" s="4">
        <f t="shared" si="251"/>
        <v>-0.10064489643530027</v>
      </c>
      <c r="AL333" s="4">
        <f t="shared" si="252"/>
        <v>0.15958502434595367</v>
      </c>
      <c r="AM333" s="4">
        <f t="shared" si="253"/>
        <v>-0.45318082441017077</v>
      </c>
    </row>
    <row r="334" spans="5:39" ht="12.75">
      <c r="E334" s="4">
        <f t="shared" si="219"/>
        <v>6.01999999999996</v>
      </c>
      <c r="F334" s="4">
        <f t="shared" si="220"/>
        <v>7.945672465275929</v>
      </c>
      <c r="G334" s="4">
        <f t="shared" si="221"/>
        <v>-22.75968611694384</v>
      </c>
      <c r="H334" s="4">
        <f t="shared" si="222"/>
        <v>24.106783756180544</v>
      </c>
      <c r="I334" s="4">
        <f t="shared" si="223"/>
        <v>74.4676507130689</v>
      </c>
      <c r="J334" s="4">
        <f t="shared" si="224"/>
        <v>10.027520954058993</v>
      </c>
      <c r="K334" s="4">
        <f t="shared" si="225"/>
        <v>0</v>
      </c>
      <c r="L334" s="4">
        <f t="shared" si="226"/>
        <v>0.0015</v>
      </c>
      <c r="M334" s="4">
        <f t="shared" si="227"/>
        <v>101299.99999999999</v>
      </c>
      <c r="N334" s="4">
        <f t="shared" si="228"/>
        <v>2.156493727530274</v>
      </c>
      <c r="O334" s="57">
        <f t="shared" si="229"/>
        <v>163.65676230643362</v>
      </c>
      <c r="P334" s="4">
        <f t="shared" si="230"/>
        <v>-1.2349130947181406</v>
      </c>
      <c r="Q334" s="5">
        <f t="shared" si="231"/>
        <v>0</v>
      </c>
      <c r="R334" s="4">
        <f t="shared" si="232"/>
        <v>0</v>
      </c>
      <c r="S334" s="5">
        <f t="shared" si="233"/>
        <v>53514.94509574973</v>
      </c>
      <c r="T334" s="5">
        <f t="shared" si="234"/>
        <v>101299.99999999999</v>
      </c>
      <c r="U334" s="5">
        <f t="shared" si="235"/>
        <v>2.156493727530274</v>
      </c>
      <c r="V334" s="5">
        <f t="shared" si="236"/>
        <v>0</v>
      </c>
      <c r="W334" s="5">
        <f t="shared" si="237"/>
        <v>0</v>
      </c>
      <c r="X334" s="5">
        <f t="shared" si="238"/>
        <v>0</v>
      </c>
      <c r="Y334" s="5">
        <f t="shared" si="239"/>
        <v>0</v>
      </c>
      <c r="Z334" s="5">
        <f t="shared" si="240"/>
        <v>0</v>
      </c>
      <c r="AA334" s="4">
        <f t="shared" si="241"/>
        <v>1.6170000000000002</v>
      </c>
      <c r="AB334" s="5">
        <f t="shared" si="242"/>
        <v>0.8398643423355447</v>
      </c>
      <c r="AC334" s="4">
        <f t="shared" si="243"/>
        <v>0</v>
      </c>
      <c r="AD334" s="5">
        <f t="shared" si="244"/>
        <v>-0.27682195381006414</v>
      </c>
      <c r="AE334" s="5">
        <f t="shared" si="245"/>
        <v>-0.8240676451200295</v>
      </c>
      <c r="AF334" s="4">
        <f t="shared" si="246"/>
        <v>0</v>
      </c>
      <c r="AG334" s="4">
        <f t="shared" si="247"/>
        <v>0</v>
      </c>
      <c r="AH334" s="4">
        <f t="shared" si="248"/>
        <v>0</v>
      </c>
      <c r="AI334" s="5">
        <f t="shared" si="249"/>
        <v>0</v>
      </c>
      <c r="AJ334" s="4">
        <f t="shared" si="250"/>
        <v>-0.03355417621940171</v>
      </c>
      <c r="AK334" s="4">
        <f t="shared" si="251"/>
        <v>-0.09988698728727631</v>
      </c>
      <c r="AL334" s="4">
        <f t="shared" si="252"/>
        <v>0.1589134493055186</v>
      </c>
      <c r="AM334" s="4">
        <f t="shared" si="253"/>
        <v>-0.4551937223388768</v>
      </c>
    </row>
    <row r="335" spans="5:39" ht="12.75">
      <c r="E335" s="4">
        <f t="shared" si="219"/>
        <v>6.039999999999959</v>
      </c>
      <c r="F335" s="4">
        <f t="shared" si="220"/>
        <v>7.912118289056528</v>
      </c>
      <c r="G335" s="4">
        <f t="shared" si="221"/>
        <v>-22.859573104231117</v>
      </c>
      <c r="H335" s="4">
        <f t="shared" si="222"/>
        <v>24.190115715467535</v>
      </c>
      <c r="I335" s="4">
        <f t="shared" si="223"/>
        <v>74.62656416237442</v>
      </c>
      <c r="J335" s="4">
        <f t="shared" si="224"/>
        <v>9.572327231720116</v>
      </c>
      <c r="K335" s="4">
        <f t="shared" si="225"/>
        <v>0</v>
      </c>
      <c r="L335" s="4">
        <f t="shared" si="226"/>
        <v>0.0015</v>
      </c>
      <c r="M335" s="4">
        <f t="shared" si="227"/>
        <v>101299.99999999999</v>
      </c>
      <c r="N335" s="4">
        <f t="shared" si="228"/>
        <v>2.156493727530274</v>
      </c>
      <c r="O335" s="57">
        <f t="shared" si="229"/>
        <v>163.65676230643362</v>
      </c>
      <c r="P335" s="4">
        <f t="shared" si="230"/>
        <v>-1.237583701996486</v>
      </c>
      <c r="Q335" s="5">
        <f t="shared" si="231"/>
        <v>0</v>
      </c>
      <c r="R335" s="4">
        <f t="shared" si="232"/>
        <v>0</v>
      </c>
      <c r="S335" s="5">
        <f t="shared" si="233"/>
        <v>53514.94509574973</v>
      </c>
      <c r="T335" s="5">
        <f t="shared" si="234"/>
        <v>101299.99999999999</v>
      </c>
      <c r="U335" s="5">
        <f t="shared" si="235"/>
        <v>2.156493727530274</v>
      </c>
      <c r="V335" s="5">
        <f t="shared" si="236"/>
        <v>0</v>
      </c>
      <c r="W335" s="5">
        <f t="shared" si="237"/>
        <v>0</v>
      </c>
      <c r="X335" s="5">
        <f t="shared" si="238"/>
        <v>0</v>
      </c>
      <c r="Y335" s="5">
        <f t="shared" si="239"/>
        <v>0</v>
      </c>
      <c r="Z335" s="5">
        <f t="shared" si="240"/>
        <v>0</v>
      </c>
      <c r="AA335" s="4">
        <f t="shared" si="241"/>
        <v>1.6170000000000002</v>
      </c>
      <c r="AB335" s="5">
        <f t="shared" si="242"/>
        <v>0.8456808384570602</v>
      </c>
      <c r="AC335" s="4">
        <f t="shared" si="243"/>
        <v>0</v>
      </c>
      <c r="AD335" s="5">
        <f t="shared" si="244"/>
        <v>-0.27660582145881824</v>
      </c>
      <c r="AE335" s="5">
        <f t="shared" si="245"/>
        <v>-0.8178346228292116</v>
      </c>
      <c r="AF335" s="4">
        <f t="shared" si="246"/>
        <v>0</v>
      </c>
      <c r="AG335" s="4">
        <f t="shared" si="247"/>
        <v>0</v>
      </c>
      <c r="AH335" s="4">
        <f t="shared" si="248"/>
        <v>0</v>
      </c>
      <c r="AI335" s="5">
        <f t="shared" si="249"/>
        <v>0</v>
      </c>
      <c r="AJ335" s="4">
        <f t="shared" si="250"/>
        <v>-0.033527978358644635</v>
      </c>
      <c r="AK335" s="4">
        <f t="shared" si="251"/>
        <v>-0.09913146943384384</v>
      </c>
      <c r="AL335" s="4">
        <f t="shared" si="252"/>
        <v>0.15824236578113055</v>
      </c>
      <c r="AM335" s="4">
        <f t="shared" si="253"/>
        <v>-0.45719146208462236</v>
      </c>
    </row>
    <row r="336" spans="5:39" ht="12.75">
      <c r="E336" s="4">
        <f t="shared" si="219"/>
        <v>6.059999999999959</v>
      </c>
      <c r="F336" s="4">
        <f t="shared" si="220"/>
        <v>7.8785903106978825</v>
      </c>
      <c r="G336" s="4">
        <f t="shared" si="221"/>
        <v>-22.95870457366496</v>
      </c>
      <c r="H336" s="4">
        <f t="shared" si="222"/>
        <v>24.272912906873106</v>
      </c>
      <c r="I336" s="4">
        <f t="shared" si="223"/>
        <v>74.78480652815556</v>
      </c>
      <c r="J336" s="4">
        <f t="shared" si="224"/>
        <v>9.115135769635494</v>
      </c>
      <c r="K336" s="4">
        <f t="shared" si="225"/>
        <v>0</v>
      </c>
      <c r="L336" s="4">
        <f t="shared" si="226"/>
        <v>0.0015</v>
      </c>
      <c r="M336" s="4">
        <f t="shared" si="227"/>
        <v>101299.99999999999</v>
      </c>
      <c r="N336" s="4">
        <f t="shared" si="228"/>
        <v>2.156493727530274</v>
      </c>
      <c r="O336" s="57">
        <f t="shared" si="229"/>
        <v>163.65676230643362</v>
      </c>
      <c r="P336" s="4">
        <f t="shared" si="230"/>
        <v>-1.2402248303301957</v>
      </c>
      <c r="Q336" s="5">
        <f t="shared" si="231"/>
        <v>0</v>
      </c>
      <c r="R336" s="4">
        <f t="shared" si="232"/>
        <v>0</v>
      </c>
      <c r="S336" s="5">
        <f t="shared" si="233"/>
        <v>53514.94509574973</v>
      </c>
      <c r="T336" s="5">
        <f t="shared" si="234"/>
        <v>101299.99999999999</v>
      </c>
      <c r="U336" s="5">
        <f t="shared" si="235"/>
        <v>2.156493727530274</v>
      </c>
      <c r="V336" s="5">
        <f t="shared" si="236"/>
        <v>0</v>
      </c>
      <c r="W336" s="5">
        <f t="shared" si="237"/>
        <v>0</v>
      </c>
      <c r="X336" s="5">
        <f t="shared" si="238"/>
        <v>0</v>
      </c>
      <c r="Y336" s="5">
        <f t="shared" si="239"/>
        <v>0</v>
      </c>
      <c r="Z336" s="5">
        <f t="shared" si="240"/>
        <v>0</v>
      </c>
      <c r="AA336" s="4">
        <f t="shared" si="241"/>
        <v>1.6170000000000002</v>
      </c>
      <c r="AB336" s="5">
        <f t="shared" si="242"/>
        <v>0.8514798871456738</v>
      </c>
      <c r="AC336" s="4">
        <f t="shared" si="243"/>
        <v>0</v>
      </c>
      <c r="AD336" s="5">
        <f t="shared" si="244"/>
        <v>-0.2763764371568469</v>
      </c>
      <c r="AE336" s="5">
        <f t="shared" si="245"/>
        <v>-0.8116217887240204</v>
      </c>
      <c r="AF336" s="4">
        <f t="shared" si="246"/>
        <v>0</v>
      </c>
      <c r="AG336" s="4">
        <f t="shared" si="247"/>
        <v>0</v>
      </c>
      <c r="AH336" s="4">
        <f t="shared" si="248"/>
        <v>0</v>
      </c>
      <c r="AI336" s="5">
        <f t="shared" si="249"/>
        <v>0</v>
      </c>
      <c r="AJ336" s="4">
        <f t="shared" si="250"/>
        <v>-0.03350017420082993</v>
      </c>
      <c r="AK336" s="4">
        <f t="shared" si="251"/>
        <v>-0.09837839863321458</v>
      </c>
      <c r="AL336" s="4">
        <f t="shared" si="252"/>
        <v>0.15757180621395767</v>
      </c>
      <c r="AM336" s="4">
        <f t="shared" si="253"/>
        <v>-0.4591740914732992</v>
      </c>
    </row>
    <row r="337" spans="5:39" ht="12.75">
      <c r="E337" s="4">
        <f t="shared" si="219"/>
        <v>6.079999999999958</v>
      </c>
      <c r="F337" s="4">
        <f t="shared" si="220"/>
        <v>7.845090136497053</v>
      </c>
      <c r="G337" s="4">
        <f t="shared" si="221"/>
        <v>-23.057082972298176</v>
      </c>
      <c r="H337" s="4">
        <f t="shared" si="222"/>
        <v>24.35517428476351</v>
      </c>
      <c r="I337" s="4">
        <f t="shared" si="223"/>
        <v>74.94237833436951</v>
      </c>
      <c r="J337" s="4">
        <f t="shared" si="224"/>
        <v>8.655961678162194</v>
      </c>
      <c r="K337" s="4">
        <f t="shared" si="225"/>
        <v>0</v>
      </c>
      <c r="L337" s="4">
        <f t="shared" si="226"/>
        <v>0.0015</v>
      </c>
      <c r="M337" s="4">
        <f t="shared" si="227"/>
        <v>101299.99999999999</v>
      </c>
      <c r="N337" s="4">
        <f t="shared" si="228"/>
        <v>2.156493727530274</v>
      </c>
      <c r="O337" s="57">
        <f t="shared" si="229"/>
        <v>163.65676230643362</v>
      </c>
      <c r="P337" s="4">
        <f t="shared" si="230"/>
        <v>-1.242836943227508</v>
      </c>
      <c r="Q337" s="5">
        <f t="shared" si="231"/>
        <v>0</v>
      </c>
      <c r="R337" s="4">
        <f t="shared" si="232"/>
        <v>0</v>
      </c>
      <c r="S337" s="5">
        <f t="shared" si="233"/>
        <v>53514.94509574973</v>
      </c>
      <c r="T337" s="5">
        <f t="shared" si="234"/>
        <v>101299.99999999999</v>
      </c>
      <c r="U337" s="5">
        <f t="shared" si="235"/>
        <v>2.156493727530274</v>
      </c>
      <c r="V337" s="5">
        <f t="shared" si="236"/>
        <v>0</v>
      </c>
      <c r="W337" s="5">
        <f t="shared" si="237"/>
        <v>0</v>
      </c>
      <c r="X337" s="5">
        <f t="shared" si="238"/>
        <v>0</v>
      </c>
      <c r="Y337" s="5">
        <f t="shared" si="239"/>
        <v>0</v>
      </c>
      <c r="Z337" s="5">
        <f t="shared" si="240"/>
        <v>0</v>
      </c>
      <c r="AA337" s="4">
        <f t="shared" si="241"/>
        <v>1.6170000000000002</v>
      </c>
      <c r="AB337" s="5">
        <f t="shared" si="242"/>
        <v>0.8572610308528192</v>
      </c>
      <c r="AC337" s="4">
        <f t="shared" si="243"/>
        <v>0</v>
      </c>
      <c r="AD337" s="5">
        <f t="shared" si="244"/>
        <v>-0.276133932728786</v>
      </c>
      <c r="AE337" s="5">
        <f t="shared" si="245"/>
        <v>-0.8054295925709388</v>
      </c>
      <c r="AF337" s="4">
        <f t="shared" si="246"/>
        <v>0</v>
      </c>
      <c r="AG337" s="4">
        <f t="shared" si="247"/>
        <v>0</v>
      </c>
      <c r="AH337" s="4">
        <f t="shared" si="248"/>
        <v>0</v>
      </c>
      <c r="AI337" s="5">
        <f t="shared" si="249"/>
        <v>0</v>
      </c>
      <c r="AJ337" s="4">
        <f t="shared" si="250"/>
        <v>-0.03347077972470133</v>
      </c>
      <c r="AK337" s="4">
        <f t="shared" si="251"/>
        <v>-0.09762782940253803</v>
      </c>
      <c r="AL337" s="4">
        <f t="shared" si="252"/>
        <v>0.15690180272994106</v>
      </c>
      <c r="AM337" s="4">
        <f t="shared" si="253"/>
        <v>-0.4611416594459635</v>
      </c>
    </row>
    <row r="338" spans="5:39" ht="12.75">
      <c r="E338" s="4">
        <f t="shared" si="219"/>
        <v>6.099999999999958</v>
      </c>
      <c r="F338" s="4">
        <f t="shared" si="220"/>
        <v>7.8116193567723515</v>
      </c>
      <c r="G338" s="4">
        <f t="shared" si="221"/>
        <v>-23.154710801700713</v>
      </c>
      <c r="H338" s="4">
        <f t="shared" si="222"/>
        <v>24.436898929395607</v>
      </c>
      <c r="I338" s="4">
        <f t="shared" si="223"/>
        <v>75.09928013709946</v>
      </c>
      <c r="J338" s="4">
        <f t="shared" si="224"/>
        <v>8.19482001871623</v>
      </c>
      <c r="K338" s="4">
        <f t="shared" si="225"/>
        <v>0</v>
      </c>
      <c r="L338" s="4">
        <f t="shared" si="226"/>
        <v>0.0015</v>
      </c>
      <c r="M338" s="4">
        <f t="shared" si="227"/>
        <v>101299.99999999999</v>
      </c>
      <c r="N338" s="4">
        <f t="shared" si="228"/>
        <v>2.156493727530274</v>
      </c>
      <c r="O338" s="57">
        <f t="shared" si="229"/>
        <v>163.65676230643362</v>
      </c>
      <c r="P338" s="4">
        <f t="shared" si="230"/>
        <v>-1.245420494934927</v>
      </c>
      <c r="Q338" s="5">
        <f t="shared" si="231"/>
        <v>0</v>
      </c>
      <c r="R338" s="4">
        <f t="shared" si="232"/>
        <v>0</v>
      </c>
      <c r="S338" s="5">
        <f t="shared" si="233"/>
        <v>53514.94509574973</v>
      </c>
      <c r="T338" s="5">
        <f t="shared" si="234"/>
        <v>101299.99999999999</v>
      </c>
      <c r="U338" s="5">
        <f t="shared" si="235"/>
        <v>2.156493727530274</v>
      </c>
      <c r="V338" s="5">
        <f t="shared" si="236"/>
        <v>0</v>
      </c>
      <c r="W338" s="5">
        <f t="shared" si="237"/>
        <v>0</v>
      </c>
      <c r="X338" s="5">
        <f t="shared" si="238"/>
        <v>0</v>
      </c>
      <c r="Y338" s="5">
        <f t="shared" si="239"/>
        <v>0</v>
      </c>
      <c r="Z338" s="5">
        <f t="shared" si="240"/>
        <v>0</v>
      </c>
      <c r="AA338" s="4">
        <f t="shared" si="241"/>
        <v>1.6170000000000002</v>
      </c>
      <c r="AB338" s="5">
        <f t="shared" si="242"/>
        <v>0.86302382241371</v>
      </c>
      <c r="AC338" s="4">
        <f t="shared" si="243"/>
        <v>0</v>
      </c>
      <c r="AD338" s="5">
        <f t="shared" si="244"/>
        <v>-0.27587844169593</v>
      </c>
      <c r="AE338" s="5">
        <f t="shared" si="245"/>
        <v>-0.7992584739289585</v>
      </c>
      <c r="AF338" s="4">
        <f t="shared" si="246"/>
        <v>0</v>
      </c>
      <c r="AG338" s="4">
        <f t="shared" si="247"/>
        <v>0</v>
      </c>
      <c r="AH338" s="4">
        <f t="shared" si="248"/>
        <v>0</v>
      </c>
      <c r="AI338" s="5">
        <f t="shared" si="249"/>
        <v>0</v>
      </c>
      <c r="AJ338" s="4">
        <f t="shared" si="250"/>
        <v>-0.033439811114658186</v>
      </c>
      <c r="AK338" s="4">
        <f t="shared" si="251"/>
        <v>-0.09687981502169195</v>
      </c>
      <c r="AL338" s="4">
        <f t="shared" si="252"/>
        <v>0.15623238713544704</v>
      </c>
      <c r="AM338" s="4">
        <f t="shared" si="253"/>
        <v>-0.46309421603401424</v>
      </c>
    </row>
    <row r="339" spans="5:39" ht="12.75">
      <c r="E339" s="4">
        <f t="shared" si="219"/>
        <v>6.1199999999999575</v>
      </c>
      <c r="F339" s="4">
        <f t="shared" si="220"/>
        <v>7.778179545657693</v>
      </c>
      <c r="G339" s="4">
        <f t="shared" si="221"/>
        <v>-23.251590616722403</v>
      </c>
      <c r="H339" s="4">
        <f t="shared" si="222"/>
        <v>24.51808604381959</v>
      </c>
      <c r="I339" s="4">
        <f t="shared" si="223"/>
        <v>75.2555125242349</v>
      </c>
      <c r="J339" s="4">
        <f t="shared" si="224"/>
        <v>7.731725802682216</v>
      </c>
      <c r="K339" s="4">
        <f t="shared" si="225"/>
        <v>0</v>
      </c>
      <c r="L339" s="4">
        <f t="shared" si="226"/>
        <v>0.0015</v>
      </c>
      <c r="M339" s="4">
        <f t="shared" si="227"/>
        <v>101299.99999999999</v>
      </c>
      <c r="N339" s="4">
        <f t="shared" si="228"/>
        <v>2.156493727530274</v>
      </c>
      <c r="O339" s="57">
        <f t="shared" si="229"/>
        <v>163.65676230643362</v>
      </c>
      <c r="P339" s="4">
        <f t="shared" si="230"/>
        <v>-1.2479759306456706</v>
      </c>
      <c r="Q339" s="5">
        <f t="shared" si="231"/>
        <v>0</v>
      </c>
      <c r="R339" s="4">
        <f t="shared" si="232"/>
        <v>0</v>
      </c>
      <c r="S339" s="5">
        <f t="shared" si="233"/>
        <v>53514.94509574973</v>
      </c>
      <c r="T339" s="5">
        <f t="shared" si="234"/>
        <v>101299.99999999999</v>
      </c>
      <c r="U339" s="5">
        <f t="shared" si="235"/>
        <v>2.156493727530274</v>
      </c>
      <c r="V339" s="5">
        <f t="shared" si="236"/>
        <v>0</v>
      </c>
      <c r="W339" s="5">
        <f t="shared" si="237"/>
        <v>0</v>
      </c>
      <c r="X339" s="5">
        <f t="shared" si="238"/>
        <v>0</v>
      </c>
      <c r="Y339" s="5">
        <f t="shared" si="239"/>
        <v>0</v>
      </c>
      <c r="Z339" s="5">
        <f t="shared" si="240"/>
        <v>0</v>
      </c>
      <c r="AA339" s="4">
        <f t="shared" si="241"/>
        <v>1.6170000000000002</v>
      </c>
      <c r="AB339" s="5">
        <f t="shared" si="242"/>
        <v>0.8687678249917618</v>
      </c>
      <c r="AC339" s="4">
        <f t="shared" si="243"/>
        <v>0</v>
      </c>
      <c r="AD339" s="5">
        <f t="shared" si="244"/>
        <v>-0.2756100991814501</v>
      </c>
      <c r="AE339" s="5">
        <f t="shared" si="245"/>
        <v>-0.7931088621849927</v>
      </c>
      <c r="AF339" s="4">
        <f t="shared" si="246"/>
        <v>0</v>
      </c>
      <c r="AG339" s="4">
        <f t="shared" si="247"/>
        <v>0</v>
      </c>
      <c r="AH339" s="4">
        <f t="shared" si="248"/>
        <v>0</v>
      </c>
      <c r="AI339" s="5">
        <f t="shared" si="249"/>
        <v>0</v>
      </c>
      <c r="AJ339" s="4">
        <f t="shared" si="250"/>
        <v>-0.03340728474926667</v>
      </c>
      <c r="AK339" s="4">
        <f t="shared" si="251"/>
        <v>-0.09613440753757485</v>
      </c>
      <c r="AL339" s="4">
        <f t="shared" si="252"/>
        <v>0.15556359091315386</v>
      </c>
      <c r="AM339" s="4">
        <f t="shared" si="253"/>
        <v>-0.46503181233444807</v>
      </c>
    </row>
    <row r="340" spans="5:39" ht="12.75">
      <c r="E340" s="4">
        <f t="shared" si="219"/>
        <v>6.139999999999957</v>
      </c>
      <c r="F340" s="4">
        <f t="shared" si="220"/>
        <v>7.744772260908427</v>
      </c>
      <c r="G340" s="4">
        <f t="shared" si="221"/>
        <v>-23.34772502425998</v>
      </c>
      <c r="H340" s="4">
        <f t="shared" si="222"/>
        <v>24.598734950842335</v>
      </c>
      <c r="I340" s="4">
        <f t="shared" si="223"/>
        <v>75.41107611514806</v>
      </c>
      <c r="J340" s="4">
        <f t="shared" si="224"/>
        <v>7.266693990347767</v>
      </c>
      <c r="K340" s="4">
        <f t="shared" si="225"/>
        <v>0</v>
      </c>
      <c r="L340" s="4">
        <f t="shared" si="226"/>
        <v>0.0015</v>
      </c>
      <c r="M340" s="4">
        <f t="shared" si="227"/>
        <v>101299.99999999999</v>
      </c>
      <c r="N340" s="4">
        <f t="shared" si="228"/>
        <v>2.156493727530274</v>
      </c>
      <c r="O340" s="57">
        <f t="shared" si="229"/>
        <v>163.65676230643362</v>
      </c>
      <c r="P340" s="4">
        <f t="shared" si="230"/>
        <v>-1.2505036867033836</v>
      </c>
      <c r="Q340" s="5">
        <f t="shared" si="231"/>
        <v>0</v>
      </c>
      <c r="R340" s="4">
        <f t="shared" si="232"/>
        <v>0</v>
      </c>
      <c r="S340" s="5">
        <f t="shared" si="233"/>
        <v>53514.94509574973</v>
      </c>
      <c r="T340" s="5">
        <f t="shared" si="234"/>
        <v>101299.99999999999</v>
      </c>
      <c r="U340" s="5">
        <f t="shared" si="235"/>
        <v>2.156493727530274</v>
      </c>
      <c r="V340" s="5">
        <f t="shared" si="236"/>
        <v>0</v>
      </c>
      <c r="W340" s="5">
        <f t="shared" si="237"/>
        <v>0</v>
      </c>
      <c r="X340" s="5">
        <f t="shared" si="238"/>
        <v>0</v>
      </c>
      <c r="Y340" s="5">
        <f t="shared" si="239"/>
        <v>0</v>
      </c>
      <c r="Z340" s="5">
        <f t="shared" si="240"/>
        <v>0</v>
      </c>
      <c r="AA340" s="4">
        <f t="shared" si="241"/>
        <v>1.6170000000000002</v>
      </c>
      <c r="AB340" s="5">
        <f t="shared" si="242"/>
        <v>0.874492612020086</v>
      </c>
      <c r="AC340" s="4">
        <f t="shared" si="243"/>
        <v>0</v>
      </c>
      <c r="AD340" s="5">
        <f t="shared" si="244"/>
        <v>-0.2753290418176808</v>
      </c>
      <c r="AE340" s="5">
        <f t="shared" si="245"/>
        <v>-0.7869811765932835</v>
      </c>
      <c r="AF340" s="4">
        <f t="shared" si="246"/>
        <v>0</v>
      </c>
      <c r="AG340" s="4">
        <f t="shared" si="247"/>
        <v>0</v>
      </c>
      <c r="AH340" s="4">
        <f t="shared" si="248"/>
        <v>0</v>
      </c>
      <c r="AI340" s="5">
        <f t="shared" si="249"/>
        <v>0</v>
      </c>
      <c r="AJ340" s="4">
        <f t="shared" si="250"/>
        <v>-0.03337321719002191</v>
      </c>
      <c r="AK340" s="4">
        <f t="shared" si="251"/>
        <v>-0.09539165776888284</v>
      </c>
      <c r="AL340" s="4">
        <f t="shared" si="252"/>
        <v>0.15489544521816853</v>
      </c>
      <c r="AM340" s="4">
        <f t="shared" si="253"/>
        <v>-0.4669545004851996</v>
      </c>
    </row>
    <row r="341" spans="5:39" ht="12.75">
      <c r="E341" s="4">
        <f t="shared" si="219"/>
        <v>6.159999999999957</v>
      </c>
      <c r="F341" s="4">
        <f t="shared" si="220"/>
        <v>7.711399043718405</v>
      </c>
      <c r="G341" s="4">
        <f t="shared" si="221"/>
        <v>-23.44311668202886</v>
      </c>
      <c r="H341" s="4">
        <f t="shared" si="222"/>
        <v>24.678845090049922</v>
      </c>
      <c r="I341" s="4">
        <f t="shared" si="223"/>
        <v>75.56597156036624</v>
      </c>
      <c r="J341" s="4">
        <f t="shared" si="224"/>
        <v>6.799739489862568</v>
      </c>
      <c r="K341" s="4">
        <f t="shared" si="225"/>
        <v>0</v>
      </c>
      <c r="L341" s="4">
        <f t="shared" si="226"/>
        <v>0.0015</v>
      </c>
      <c r="M341" s="4">
        <f t="shared" si="227"/>
        <v>101299.99999999999</v>
      </c>
      <c r="N341" s="4">
        <f t="shared" si="228"/>
        <v>2.156493727530274</v>
      </c>
      <c r="O341" s="57">
        <f t="shared" si="229"/>
        <v>163.65676230643362</v>
      </c>
      <c r="P341" s="4">
        <f t="shared" si="230"/>
        <v>-1.253004190801207</v>
      </c>
      <c r="Q341" s="5">
        <f t="shared" si="231"/>
        <v>0</v>
      </c>
      <c r="R341" s="4">
        <f t="shared" si="232"/>
        <v>0</v>
      </c>
      <c r="S341" s="5">
        <f t="shared" si="233"/>
        <v>53514.94509574973</v>
      </c>
      <c r="T341" s="5">
        <f t="shared" si="234"/>
        <v>101299.99999999999</v>
      </c>
      <c r="U341" s="5">
        <f t="shared" si="235"/>
        <v>2.156493727530274</v>
      </c>
      <c r="V341" s="5">
        <f t="shared" si="236"/>
        <v>0</v>
      </c>
      <c r="W341" s="5">
        <f t="shared" si="237"/>
        <v>0</v>
      </c>
      <c r="X341" s="5">
        <f t="shared" si="238"/>
        <v>0</v>
      </c>
      <c r="Y341" s="5">
        <f t="shared" si="239"/>
        <v>0</v>
      </c>
      <c r="Z341" s="5">
        <f t="shared" si="240"/>
        <v>0</v>
      </c>
      <c r="AA341" s="4">
        <f t="shared" si="241"/>
        <v>1.6170000000000002</v>
      </c>
      <c r="AB341" s="5">
        <f t="shared" si="242"/>
        <v>0.8801977671401411</v>
      </c>
      <c r="AC341" s="4">
        <f t="shared" si="243"/>
        <v>0</v>
      </c>
      <c r="AD341" s="5">
        <f t="shared" si="244"/>
        <v>-0.27503540765544915</v>
      </c>
      <c r="AE341" s="5">
        <f t="shared" si="245"/>
        <v>-0.7808758263186678</v>
      </c>
      <c r="AF341" s="4">
        <f t="shared" si="246"/>
        <v>0</v>
      </c>
      <c r="AG341" s="4">
        <f t="shared" si="247"/>
        <v>0</v>
      </c>
      <c r="AH341" s="4">
        <f t="shared" si="248"/>
        <v>0</v>
      </c>
      <c r="AI341" s="5">
        <f t="shared" si="249"/>
        <v>0</v>
      </c>
      <c r="AJ341" s="4">
        <f t="shared" si="250"/>
        <v>-0.033337625170357474</v>
      </c>
      <c r="AK341" s="4">
        <f t="shared" si="251"/>
        <v>-0.09465161531135367</v>
      </c>
      <c r="AL341" s="4">
        <f t="shared" si="252"/>
        <v>0.1542279808743681</v>
      </c>
      <c r="AM341" s="4">
        <f t="shared" si="253"/>
        <v>-0.4688623336405772</v>
      </c>
    </row>
    <row r="342" spans="5:39" ht="12.75">
      <c r="E342" s="4">
        <f t="shared" si="219"/>
        <v>6.179999999999956</v>
      </c>
      <c r="F342" s="4">
        <f t="shared" si="220"/>
        <v>7.678061418548047</v>
      </c>
      <c r="G342" s="4">
        <f t="shared" si="221"/>
        <v>-23.537768297340214</v>
      </c>
      <c r="H342" s="4">
        <f t="shared" si="222"/>
        <v>24.75841601488815</v>
      </c>
      <c r="I342" s="4">
        <f t="shared" si="223"/>
        <v>75.7201995412406</v>
      </c>
      <c r="J342" s="4">
        <f t="shared" si="224"/>
        <v>6.330877156221991</v>
      </c>
      <c r="K342" s="4">
        <f t="shared" si="225"/>
        <v>0</v>
      </c>
      <c r="L342" s="4">
        <f t="shared" si="226"/>
        <v>0.0015</v>
      </c>
      <c r="M342" s="4">
        <f t="shared" si="227"/>
        <v>101299.99999999999</v>
      </c>
      <c r="N342" s="4">
        <f t="shared" si="228"/>
        <v>2.156493727530274</v>
      </c>
      <c r="O342" s="57">
        <f t="shared" si="229"/>
        <v>163.65676230643362</v>
      </c>
      <c r="P342" s="4">
        <f t="shared" si="230"/>
        <v>-1.2554778621762865</v>
      </c>
      <c r="Q342" s="5">
        <f t="shared" si="231"/>
        <v>0</v>
      </c>
      <c r="R342" s="4">
        <f t="shared" si="232"/>
        <v>0</v>
      </c>
      <c r="S342" s="5">
        <f t="shared" si="233"/>
        <v>53514.94509574973</v>
      </c>
      <c r="T342" s="5">
        <f t="shared" si="234"/>
        <v>101299.99999999999</v>
      </c>
      <c r="U342" s="5">
        <f t="shared" si="235"/>
        <v>2.156493727530274</v>
      </c>
      <c r="V342" s="5">
        <f t="shared" si="236"/>
        <v>0</v>
      </c>
      <c r="W342" s="5">
        <f t="shared" si="237"/>
        <v>0</v>
      </c>
      <c r="X342" s="5">
        <f t="shared" si="238"/>
        <v>0</v>
      </c>
      <c r="Y342" s="5">
        <f t="shared" si="239"/>
        <v>0</v>
      </c>
      <c r="Z342" s="5">
        <f t="shared" si="240"/>
        <v>0</v>
      </c>
      <c r="AA342" s="4">
        <f t="shared" si="241"/>
        <v>1.6170000000000002</v>
      </c>
      <c r="AB342" s="5">
        <f t="shared" si="242"/>
        <v>0.88588288413764</v>
      </c>
      <c r="AC342" s="4">
        <f t="shared" si="243"/>
        <v>0</v>
      </c>
      <c r="AD342" s="5">
        <f t="shared" si="244"/>
        <v>-0.2747293360754206</v>
      </c>
      <c r="AE342" s="5">
        <f t="shared" si="245"/>
        <v>-0.7747932104835644</v>
      </c>
      <c r="AF342" s="4">
        <f t="shared" si="246"/>
        <v>0</v>
      </c>
      <c r="AG342" s="4">
        <f t="shared" si="247"/>
        <v>0</v>
      </c>
      <c r="AH342" s="4">
        <f t="shared" si="248"/>
        <v>0</v>
      </c>
      <c r="AI342" s="5">
        <f t="shared" si="249"/>
        <v>0</v>
      </c>
      <c r="AJ342" s="4">
        <f t="shared" si="250"/>
        <v>-0.03330052558489947</v>
      </c>
      <c r="AK342" s="4">
        <f t="shared" si="251"/>
        <v>-0.09391432854346235</v>
      </c>
      <c r="AL342" s="4">
        <f t="shared" si="252"/>
        <v>0.15356122837096095</v>
      </c>
      <c r="AM342" s="4">
        <f t="shared" si="253"/>
        <v>-0.4707553659468043</v>
      </c>
    </row>
    <row r="343" spans="5:39" ht="12.75">
      <c r="E343" s="4">
        <f aca="true" t="shared" si="254" ref="E343:E350">E342+$E$18</f>
        <v>6.199999999999956</v>
      </c>
      <c r="F343" s="4">
        <f t="shared" si="220"/>
        <v>7.644760892963148</v>
      </c>
      <c r="G343" s="4">
        <f t="shared" si="221"/>
        <v>-23.631682625883677</v>
      </c>
      <c r="H343" s="4">
        <f t="shared" si="222"/>
        <v>24.837447389799767</v>
      </c>
      <c r="I343" s="4">
        <f t="shared" si="223"/>
        <v>75.87376076961156</v>
      </c>
      <c r="J343" s="4">
        <f t="shared" si="224"/>
        <v>5.860121790275187</v>
      </c>
      <c r="K343" s="4">
        <f t="shared" si="225"/>
        <v>0</v>
      </c>
      <c r="L343" s="4">
        <f t="shared" si="226"/>
        <v>0.0015</v>
      </c>
      <c r="M343" s="4">
        <f t="shared" si="227"/>
        <v>101299.99999999999</v>
      </c>
      <c r="N343" s="4">
        <f t="shared" si="228"/>
        <v>2.156493727530274</v>
      </c>
      <c r="O343" s="57">
        <f t="shared" si="229"/>
        <v>163.65676230643362</v>
      </c>
      <c r="P343" s="4">
        <f t="shared" si="230"/>
        <v>-1.2579251117998032</v>
      </c>
      <c r="Q343" s="5">
        <f t="shared" si="231"/>
        <v>0</v>
      </c>
      <c r="R343" s="4">
        <f t="shared" si="232"/>
        <v>0</v>
      </c>
      <c r="S343" s="5">
        <f t="shared" si="233"/>
        <v>53514.94509574973</v>
      </c>
      <c r="T343" s="5">
        <f t="shared" si="234"/>
        <v>101299.99999999999</v>
      </c>
      <c r="U343" s="5">
        <f t="shared" si="235"/>
        <v>2.156493727530274</v>
      </c>
      <c r="V343" s="5">
        <f t="shared" si="236"/>
        <v>0</v>
      </c>
      <c r="W343" s="5">
        <f t="shared" si="237"/>
        <v>0</v>
      </c>
      <c r="X343" s="5">
        <f t="shared" si="238"/>
        <v>0</v>
      </c>
      <c r="Y343" s="5">
        <f t="shared" si="239"/>
        <v>0</v>
      </c>
      <c r="Z343" s="5">
        <f t="shared" si="240"/>
        <v>0</v>
      </c>
      <c r="AA343" s="4">
        <f t="shared" si="241"/>
        <v>1.6170000000000002</v>
      </c>
      <c r="AB343" s="5">
        <f t="shared" si="242"/>
        <v>0.891547566875809</v>
      </c>
      <c r="AC343" s="4">
        <f t="shared" si="243"/>
        <v>0</v>
      </c>
      <c r="AD343" s="5">
        <f t="shared" si="244"/>
        <v>-0.27441096770144296</v>
      </c>
      <c r="AE343" s="5">
        <f t="shared" si="245"/>
        <v>-0.7687337182185463</v>
      </c>
      <c r="AF343" s="4">
        <f t="shared" si="246"/>
        <v>0</v>
      </c>
      <c r="AG343" s="4">
        <f t="shared" si="247"/>
        <v>0</v>
      </c>
      <c r="AH343" s="4">
        <f t="shared" si="248"/>
        <v>0</v>
      </c>
      <c r="AI343" s="5">
        <f t="shared" si="249"/>
        <v>0</v>
      </c>
      <c r="AJ343" s="4">
        <f t="shared" si="250"/>
        <v>-0.03326193547896278</v>
      </c>
      <c r="AK343" s="4">
        <f t="shared" si="251"/>
        <v>-0.09317984463255106</v>
      </c>
      <c r="AL343" s="4">
        <f t="shared" si="252"/>
        <v>0.15289521785926297</v>
      </c>
      <c r="AM343" s="4">
        <f t="shared" si="253"/>
        <v>-0.47263365251767353</v>
      </c>
    </row>
    <row r="344" spans="5:39" ht="12.75">
      <c r="E344" s="4">
        <f t="shared" si="254"/>
        <v>6.219999999999955</v>
      </c>
      <c r="F344" s="4">
        <f t="shared" si="220"/>
        <v>7.6114989574841845</v>
      </c>
      <c r="G344" s="4">
        <f t="shared" si="221"/>
        <v>-23.72486247051623</v>
      </c>
      <c r="H344" s="4">
        <f t="shared" si="222"/>
        <v>24.915938987417118</v>
      </c>
      <c r="I344" s="4">
        <f t="shared" si="223"/>
        <v>76.02665598747083</v>
      </c>
      <c r="J344" s="4">
        <f t="shared" si="224"/>
        <v>5.387488137757513</v>
      </c>
      <c r="K344" s="4">
        <f t="shared" si="225"/>
        <v>0</v>
      </c>
      <c r="L344" s="4">
        <f t="shared" si="226"/>
        <v>0.0015</v>
      </c>
      <c r="M344" s="4">
        <f t="shared" si="227"/>
        <v>101299.99999999999</v>
      </c>
      <c r="N344" s="4">
        <f t="shared" si="228"/>
        <v>2.156493727530274</v>
      </c>
      <c r="O344" s="57">
        <f t="shared" si="229"/>
        <v>163.65676230643362</v>
      </c>
      <c r="P344" s="4">
        <f t="shared" si="230"/>
        <v>-1.2603463425626176</v>
      </c>
      <c r="Q344" s="5">
        <f t="shared" si="231"/>
        <v>0</v>
      </c>
      <c r="R344" s="4">
        <f t="shared" si="232"/>
        <v>0</v>
      </c>
      <c r="S344" s="5">
        <f t="shared" si="233"/>
        <v>53514.94509574973</v>
      </c>
      <c r="T344" s="5">
        <f t="shared" si="234"/>
        <v>101299.99999999999</v>
      </c>
      <c r="U344" s="5">
        <f t="shared" si="235"/>
        <v>2.156493727530274</v>
      </c>
      <c r="V344" s="5">
        <f t="shared" si="236"/>
        <v>0</v>
      </c>
      <c r="W344" s="5">
        <f t="shared" si="237"/>
        <v>0</v>
      </c>
      <c r="X344" s="5">
        <f t="shared" si="238"/>
        <v>0</v>
      </c>
      <c r="Y344" s="5">
        <f t="shared" si="239"/>
        <v>0</v>
      </c>
      <c r="Z344" s="5">
        <f t="shared" si="240"/>
        <v>0</v>
      </c>
      <c r="AA344" s="4">
        <f t="shared" si="241"/>
        <v>1.6170000000000002</v>
      </c>
      <c r="AB344" s="5">
        <f t="shared" si="242"/>
        <v>0.8971914292260832</v>
      </c>
      <c r="AC344" s="4">
        <f t="shared" si="243"/>
        <v>0</v>
      </c>
      <c r="AD344" s="5">
        <f t="shared" si="244"/>
        <v>-0.2740804443158575</v>
      </c>
      <c r="AE344" s="5">
        <f t="shared" si="245"/>
        <v>-0.7626977287163731</v>
      </c>
      <c r="AF344" s="4">
        <f t="shared" si="246"/>
        <v>0</v>
      </c>
      <c r="AG344" s="4">
        <f t="shared" si="247"/>
        <v>0</v>
      </c>
      <c r="AH344" s="4">
        <f t="shared" si="248"/>
        <v>0</v>
      </c>
      <c r="AI344" s="5">
        <f t="shared" si="249"/>
        <v>0</v>
      </c>
      <c r="AJ344" s="4">
        <f t="shared" si="250"/>
        <v>-0.033221872038285756</v>
      </c>
      <c r="AK344" s="4">
        <f t="shared" si="251"/>
        <v>-0.09244820954137856</v>
      </c>
      <c r="AL344" s="4">
        <f t="shared" si="252"/>
        <v>0.1522299791496837</v>
      </c>
      <c r="AM344" s="4">
        <f t="shared" si="253"/>
        <v>-0.47449724941032456</v>
      </c>
    </row>
    <row r="345" spans="5:39" ht="12.75">
      <c r="E345" s="4">
        <f t="shared" si="254"/>
        <v>6.239999999999955</v>
      </c>
      <c r="F345" s="4">
        <f t="shared" si="220"/>
        <v>7.578277085445898</v>
      </c>
      <c r="G345" s="4">
        <f t="shared" si="221"/>
        <v>-23.817310680057606</v>
      </c>
      <c r="H345" s="4">
        <f t="shared" si="222"/>
        <v>24.99389068580921</v>
      </c>
      <c r="I345" s="4">
        <f t="shared" si="223"/>
        <v>76.17888596662051</v>
      </c>
      <c r="J345" s="4">
        <f t="shared" si="224"/>
        <v>4.9129908883471884</v>
      </c>
      <c r="K345" s="4">
        <f t="shared" si="225"/>
        <v>0</v>
      </c>
      <c r="L345" s="4">
        <f t="shared" si="226"/>
        <v>0.0015</v>
      </c>
      <c r="M345" s="4">
        <f t="shared" si="227"/>
        <v>101299.99999999999</v>
      </c>
      <c r="N345" s="4">
        <f t="shared" si="228"/>
        <v>2.156493727530274</v>
      </c>
      <c r="O345" s="57">
        <f t="shared" si="229"/>
        <v>163.65676230643362</v>
      </c>
      <c r="P345" s="4">
        <f t="shared" si="230"/>
        <v>-1.2627419494566086</v>
      </c>
      <c r="Q345" s="5">
        <f t="shared" si="231"/>
        <v>0</v>
      </c>
      <c r="R345" s="4">
        <f t="shared" si="232"/>
        <v>0</v>
      </c>
      <c r="S345" s="5">
        <f t="shared" si="233"/>
        <v>53514.94509574973</v>
      </c>
      <c r="T345" s="5">
        <f t="shared" si="234"/>
        <v>101299.99999999999</v>
      </c>
      <c r="U345" s="5">
        <f t="shared" si="235"/>
        <v>2.156493727530274</v>
      </c>
      <c r="V345" s="5">
        <f t="shared" si="236"/>
        <v>0</v>
      </c>
      <c r="W345" s="5">
        <f t="shared" si="237"/>
        <v>0</v>
      </c>
      <c r="X345" s="5">
        <f t="shared" si="238"/>
        <v>0</v>
      </c>
      <c r="Y345" s="5">
        <f t="shared" si="239"/>
        <v>0</v>
      </c>
      <c r="Z345" s="5">
        <f t="shared" si="240"/>
        <v>0</v>
      </c>
      <c r="AA345" s="4">
        <f t="shared" si="241"/>
        <v>1.6170000000000002</v>
      </c>
      <c r="AB345" s="5">
        <f t="shared" si="242"/>
        <v>0.902814094996343</v>
      </c>
      <c r="AC345" s="4">
        <f t="shared" si="243"/>
        <v>0</v>
      </c>
      <c r="AD345" s="5">
        <f t="shared" si="244"/>
        <v>-0.2737379087767603</v>
      </c>
      <c r="AE345" s="5">
        <f t="shared" si="245"/>
        <v>-0.7566856112893429</v>
      </c>
      <c r="AF345" s="4">
        <f t="shared" si="246"/>
        <v>0</v>
      </c>
      <c r="AG345" s="4">
        <f t="shared" si="247"/>
        <v>0</v>
      </c>
      <c r="AH345" s="4">
        <f t="shared" si="248"/>
        <v>0</v>
      </c>
      <c r="AI345" s="5">
        <f t="shared" si="249"/>
        <v>0</v>
      </c>
      <c r="AJ345" s="4">
        <f t="shared" si="250"/>
        <v>-0.033180352579001246</v>
      </c>
      <c r="AK345" s="4">
        <f t="shared" si="251"/>
        <v>-0.09171946803507186</v>
      </c>
      <c r="AL345" s="4">
        <f t="shared" si="252"/>
        <v>0.15156554170891798</v>
      </c>
      <c r="AM345" s="4">
        <f t="shared" si="253"/>
        <v>-0.47634621360115215</v>
      </c>
    </row>
    <row r="346" spans="5:39" ht="12.75">
      <c r="E346" s="4">
        <f t="shared" si="254"/>
        <v>6.2599999999999545</v>
      </c>
      <c r="F346" s="4">
        <f t="shared" si="220"/>
        <v>7.545096732866897</v>
      </c>
      <c r="G346" s="4">
        <f t="shared" si="221"/>
        <v>-23.90903014809268</v>
      </c>
      <c r="H346" s="4">
        <f t="shared" si="222"/>
        <v>25.071302465781933</v>
      </c>
      <c r="I346" s="4">
        <f t="shared" si="223"/>
        <v>76.33045150832943</v>
      </c>
      <c r="J346" s="4">
        <f t="shared" si="224"/>
        <v>4.436644674746036</v>
      </c>
      <c r="K346" s="4">
        <f t="shared" si="225"/>
        <v>0</v>
      </c>
      <c r="L346" s="4">
        <f t="shared" si="226"/>
        <v>0.0015</v>
      </c>
      <c r="M346" s="4">
        <f t="shared" si="227"/>
        <v>101299.99999999999</v>
      </c>
      <c r="N346" s="4">
        <f t="shared" si="228"/>
        <v>2.156493727530274</v>
      </c>
      <c r="O346" s="57">
        <f t="shared" si="229"/>
        <v>163.65676230643362</v>
      </c>
      <c r="P346" s="4">
        <f t="shared" si="230"/>
        <v>-1.265112319751795</v>
      </c>
      <c r="Q346" s="5">
        <f t="shared" si="231"/>
        <v>0</v>
      </c>
      <c r="R346" s="4">
        <f t="shared" si="232"/>
        <v>0</v>
      </c>
      <c r="S346" s="5">
        <f t="shared" si="233"/>
        <v>53514.94509574973</v>
      </c>
      <c r="T346" s="5">
        <f t="shared" si="234"/>
        <v>101299.99999999999</v>
      </c>
      <c r="U346" s="5">
        <f t="shared" si="235"/>
        <v>2.156493727530274</v>
      </c>
      <c r="V346" s="5">
        <f t="shared" si="236"/>
        <v>0</v>
      </c>
      <c r="W346" s="5">
        <f t="shared" si="237"/>
        <v>0</v>
      </c>
      <c r="X346" s="5">
        <f t="shared" si="238"/>
        <v>0</v>
      </c>
      <c r="Y346" s="5">
        <f t="shared" si="239"/>
        <v>0</v>
      </c>
      <c r="Z346" s="5">
        <f t="shared" si="240"/>
        <v>0</v>
      </c>
      <c r="AA346" s="4">
        <f t="shared" si="241"/>
        <v>1.6170000000000002</v>
      </c>
      <c r="AB346" s="5">
        <f t="shared" si="242"/>
        <v>0.9084151978567778</v>
      </c>
      <c r="AC346" s="4">
        <f t="shared" si="243"/>
        <v>0</v>
      </c>
      <c r="AD346" s="5">
        <f t="shared" si="244"/>
        <v>-0.27338350493718716</v>
      </c>
      <c r="AE346" s="5">
        <f t="shared" si="245"/>
        <v>-0.7506977254298431</v>
      </c>
      <c r="AF346" s="4">
        <f t="shared" si="246"/>
        <v>0</v>
      </c>
      <c r="AG346" s="4">
        <f t="shared" si="247"/>
        <v>0</v>
      </c>
      <c r="AH346" s="4">
        <f t="shared" si="248"/>
        <v>0</v>
      </c>
      <c r="AI346" s="5">
        <f t="shared" si="249"/>
        <v>0</v>
      </c>
      <c r="AJ346" s="4">
        <f t="shared" si="250"/>
        <v>-0.03313739453784087</v>
      </c>
      <c r="AK346" s="4">
        <f t="shared" si="251"/>
        <v>-0.09099366368846583</v>
      </c>
      <c r="AL346" s="4">
        <f t="shared" si="252"/>
        <v>0.15090193465733795</v>
      </c>
      <c r="AM346" s="4">
        <f t="shared" si="253"/>
        <v>-0.4781806029618536</v>
      </c>
    </row>
    <row r="347" spans="5:39" ht="12.75">
      <c r="E347" s="4">
        <f t="shared" si="254"/>
        <v>6.279999999999954</v>
      </c>
      <c r="F347" s="4">
        <f t="shared" si="220"/>
        <v>7.511959338329056</v>
      </c>
      <c r="G347" s="4">
        <f t="shared" si="221"/>
        <v>-24.000023811781144</v>
      </c>
      <c r="H347" s="4">
        <f t="shared" si="222"/>
        <v>25.148174408230332</v>
      </c>
      <c r="I347" s="4">
        <f t="shared" si="223"/>
        <v>76.48135344298677</v>
      </c>
      <c r="J347" s="4">
        <f t="shared" si="224"/>
        <v>3.9584640717841824</v>
      </c>
      <c r="K347" s="4">
        <f t="shared" si="225"/>
        <v>0</v>
      </c>
      <c r="L347" s="4">
        <f t="shared" si="226"/>
        <v>0.0015</v>
      </c>
      <c r="M347" s="4">
        <f t="shared" si="227"/>
        <v>101299.99999999999</v>
      </c>
      <c r="N347" s="4">
        <f t="shared" si="228"/>
        <v>2.156493727530274</v>
      </c>
      <c r="O347" s="57">
        <f t="shared" si="229"/>
        <v>163.65676230643362</v>
      </c>
      <c r="P347" s="4">
        <f t="shared" si="230"/>
        <v>-1.2674578331693271</v>
      </c>
      <c r="Q347" s="5">
        <f t="shared" si="231"/>
        <v>0</v>
      </c>
      <c r="R347" s="4">
        <f t="shared" si="232"/>
        <v>0</v>
      </c>
      <c r="S347" s="5">
        <f t="shared" si="233"/>
        <v>53514.94509574973</v>
      </c>
      <c r="T347" s="5">
        <f t="shared" si="234"/>
        <v>101299.99999999999</v>
      </c>
      <c r="U347" s="5">
        <f t="shared" si="235"/>
        <v>2.156493727530274</v>
      </c>
      <c r="V347" s="5">
        <f t="shared" si="236"/>
        <v>0</v>
      </c>
      <c r="W347" s="5">
        <f t="shared" si="237"/>
        <v>0</v>
      </c>
      <c r="X347" s="5">
        <f t="shared" si="238"/>
        <v>0</v>
      </c>
      <c r="Y347" s="5">
        <f t="shared" si="239"/>
        <v>0</v>
      </c>
      <c r="Z347" s="5">
        <f t="shared" si="240"/>
        <v>0</v>
      </c>
      <c r="AA347" s="4">
        <f t="shared" si="241"/>
        <v>1.6170000000000002</v>
      </c>
      <c r="AB347" s="5">
        <f t="shared" si="242"/>
        <v>0.913994381263464</v>
      </c>
      <c r="AC347" s="4">
        <f t="shared" si="243"/>
        <v>0</v>
      </c>
      <c r="AD347" s="5">
        <f t="shared" si="244"/>
        <v>-0.27301737756619593</v>
      </c>
      <c r="AE347" s="5">
        <f t="shared" si="245"/>
        <v>-0.7447344208739753</v>
      </c>
      <c r="AF347" s="4">
        <f t="shared" si="246"/>
        <v>0</v>
      </c>
      <c r="AG347" s="4">
        <f t="shared" si="247"/>
        <v>0</v>
      </c>
      <c r="AH347" s="4">
        <f t="shared" si="248"/>
        <v>0</v>
      </c>
      <c r="AI347" s="5">
        <f t="shared" si="249"/>
        <v>0</v>
      </c>
      <c r="AJ347" s="4">
        <f t="shared" si="250"/>
        <v>-0.0330930154625692</v>
      </c>
      <c r="AK347" s="4">
        <f t="shared" si="251"/>
        <v>-0.0902708388938152</v>
      </c>
      <c r="AL347" s="4">
        <f t="shared" si="252"/>
        <v>0.15023918676658113</v>
      </c>
      <c r="AM347" s="4">
        <f t="shared" si="253"/>
        <v>-0.4800004762356229</v>
      </c>
    </row>
    <row r="348" spans="5:39" ht="12.75">
      <c r="E348" s="4">
        <f t="shared" si="254"/>
        <v>6.299999999999954</v>
      </c>
      <c r="F348" s="4">
        <f t="shared" si="220"/>
        <v>7.478866322866487</v>
      </c>
      <c r="G348" s="4">
        <f t="shared" si="221"/>
        <v>-24.09029465067496</v>
      </c>
      <c r="H348" s="4">
        <f t="shared" si="222"/>
        <v>25.224506691541958</v>
      </c>
      <c r="I348" s="4">
        <f t="shared" si="223"/>
        <v>76.63159262975336</v>
      </c>
      <c r="J348" s="4">
        <f t="shared" si="224"/>
        <v>3.4784635955485594</v>
      </c>
      <c r="K348" s="4">
        <f t="shared" si="225"/>
        <v>0</v>
      </c>
      <c r="L348" s="4">
        <f t="shared" si="226"/>
        <v>0.0015</v>
      </c>
      <c r="M348" s="4">
        <f t="shared" si="227"/>
        <v>101299.99999999999</v>
      </c>
      <c r="N348" s="4">
        <f t="shared" si="228"/>
        <v>2.156493727530274</v>
      </c>
      <c r="O348" s="57">
        <f t="shared" si="229"/>
        <v>163.65676230643362</v>
      </c>
      <c r="P348" s="4">
        <f t="shared" si="230"/>
        <v>-1.2697788620504304</v>
      </c>
      <c r="Q348" s="5">
        <f t="shared" si="231"/>
        <v>0</v>
      </c>
      <c r="R348" s="4">
        <f t="shared" si="232"/>
        <v>0</v>
      </c>
      <c r="S348" s="5">
        <f t="shared" si="233"/>
        <v>53514.94509574973</v>
      </c>
      <c r="T348" s="5">
        <f t="shared" si="234"/>
        <v>101299.99999999999</v>
      </c>
      <c r="U348" s="5">
        <f t="shared" si="235"/>
        <v>2.156493727530274</v>
      </c>
      <c r="V348" s="5">
        <f t="shared" si="236"/>
        <v>0</v>
      </c>
      <c r="W348" s="5">
        <f t="shared" si="237"/>
        <v>0</v>
      </c>
      <c r="X348" s="5">
        <f t="shared" si="238"/>
        <v>0</v>
      </c>
      <c r="Y348" s="5">
        <f t="shared" si="239"/>
        <v>0</v>
      </c>
      <c r="Z348" s="5">
        <f t="shared" si="240"/>
        <v>0</v>
      </c>
      <c r="AA348" s="4">
        <f t="shared" si="241"/>
        <v>1.6170000000000002</v>
      </c>
      <c r="AB348" s="5">
        <f t="shared" si="242"/>
        <v>0.9195512983797595</v>
      </c>
      <c r="AC348" s="4">
        <f t="shared" si="243"/>
        <v>0</v>
      </c>
      <c r="AD348" s="5">
        <f t="shared" si="244"/>
        <v>-0.27263967227182806</v>
      </c>
      <c r="AE348" s="5">
        <f t="shared" si="245"/>
        <v>-0.7387960376681216</v>
      </c>
      <c r="AF348" s="4">
        <f t="shared" si="246"/>
        <v>0</v>
      </c>
      <c r="AG348" s="4">
        <f t="shared" si="247"/>
        <v>0</v>
      </c>
      <c r="AH348" s="4">
        <f t="shared" si="248"/>
        <v>0</v>
      </c>
      <c r="AI348" s="5">
        <f t="shared" si="249"/>
        <v>0</v>
      </c>
      <c r="AJ348" s="4">
        <f t="shared" si="250"/>
        <v>-0.03304723300264582</v>
      </c>
      <c r="AK348" s="4">
        <f t="shared" si="251"/>
        <v>-0.08955103486886323</v>
      </c>
      <c r="AL348" s="4">
        <f t="shared" si="252"/>
        <v>0.14957732645732974</v>
      </c>
      <c r="AM348" s="4">
        <f t="shared" si="253"/>
        <v>-0.4818058930134992</v>
      </c>
    </row>
    <row r="349" spans="5:39" ht="12.75">
      <c r="E349" s="4">
        <f t="shared" si="254"/>
        <v>6.319999999999953</v>
      </c>
      <c r="F349" s="4">
        <f t="shared" si="220"/>
        <v>7.445819089863842</v>
      </c>
      <c r="G349" s="4">
        <f t="shared" si="221"/>
        <v>-24.17984568554382</v>
      </c>
      <c r="H349" s="4">
        <f t="shared" si="222"/>
        <v>25.300299589050184</v>
      </c>
      <c r="I349" s="4">
        <f t="shared" si="223"/>
        <v>76.78116995621069</v>
      </c>
      <c r="J349" s="4">
        <f t="shared" si="224"/>
        <v>2.9966577025350603</v>
      </c>
      <c r="K349" s="4">
        <f t="shared" si="225"/>
        <v>0</v>
      </c>
      <c r="L349" s="4">
        <f t="shared" si="226"/>
        <v>0.0015</v>
      </c>
      <c r="M349" s="4">
        <f t="shared" si="227"/>
        <v>101299.99999999999</v>
      </c>
      <c r="N349" s="4">
        <f t="shared" si="228"/>
        <v>2.156493727530274</v>
      </c>
      <c r="O349" s="57">
        <f t="shared" si="229"/>
        <v>163.65676230643362</v>
      </c>
      <c r="P349" s="4">
        <f t="shared" si="230"/>
        <v>-1.272075771521388</v>
      </c>
      <c r="Q349" s="5">
        <f t="shared" si="231"/>
        <v>0</v>
      </c>
      <c r="R349" s="4">
        <f t="shared" si="232"/>
        <v>0</v>
      </c>
      <c r="S349" s="5">
        <f t="shared" si="233"/>
        <v>53514.94509574973</v>
      </c>
      <c r="T349" s="5">
        <f t="shared" si="234"/>
        <v>101299.99999999999</v>
      </c>
      <c r="U349" s="5">
        <f t="shared" si="235"/>
        <v>2.156493727530274</v>
      </c>
      <c r="V349" s="5">
        <f t="shared" si="236"/>
        <v>0</v>
      </c>
      <c r="W349" s="5">
        <f t="shared" si="237"/>
        <v>0</v>
      </c>
      <c r="X349" s="5">
        <f t="shared" si="238"/>
        <v>0</v>
      </c>
      <c r="Y349" s="5">
        <f t="shared" si="239"/>
        <v>0</v>
      </c>
      <c r="Z349" s="5">
        <f t="shared" si="240"/>
        <v>0</v>
      </c>
      <c r="AA349" s="4">
        <f t="shared" si="241"/>
        <v>1.6170000000000002</v>
      </c>
      <c r="AB349" s="5">
        <f t="shared" si="242"/>
        <v>0.9250856119955968</v>
      </c>
      <c r="AC349" s="4">
        <f t="shared" si="243"/>
        <v>0</v>
      </c>
      <c r="AD349" s="5">
        <f t="shared" si="244"/>
        <v>-0.2722505354259238</v>
      </c>
      <c r="AE349" s="5">
        <f t="shared" si="245"/>
        <v>-0.7328829062383392</v>
      </c>
      <c r="AF349" s="4">
        <f t="shared" si="246"/>
        <v>0</v>
      </c>
      <c r="AG349" s="4">
        <f t="shared" si="247"/>
        <v>0</v>
      </c>
      <c r="AH349" s="4">
        <f t="shared" si="248"/>
        <v>0</v>
      </c>
      <c r="AI349" s="5">
        <f t="shared" si="249"/>
        <v>0</v>
      </c>
      <c r="AJ349" s="4">
        <f t="shared" si="250"/>
        <v>-0.033000064900111974</v>
      </c>
      <c r="AK349" s="4">
        <f t="shared" si="251"/>
        <v>-0.08883429166525324</v>
      </c>
      <c r="AL349" s="4">
        <f t="shared" si="252"/>
        <v>0.14891638179727684</v>
      </c>
      <c r="AM349" s="4">
        <f t="shared" si="253"/>
        <v>-0.48359691371087643</v>
      </c>
    </row>
    <row r="350" spans="5:39" ht="12.75">
      <c r="E350" s="4">
        <f t="shared" si="254"/>
        <v>6.339999999999953</v>
      </c>
      <c r="F350" s="4">
        <f t="shared" si="220"/>
        <v>7.41281902496373</v>
      </c>
      <c r="G350" s="4">
        <f t="shared" si="221"/>
        <v>-24.268679977209075</v>
      </c>
      <c r="H350" s="4">
        <f t="shared" si="222"/>
        <v>25.375553466536505</v>
      </c>
      <c r="I350" s="4">
        <f t="shared" si="223"/>
        <v>76.93008633800797</v>
      </c>
      <c r="J350" s="4">
        <f t="shared" si="224"/>
        <v>2.513060788824184</v>
      </c>
      <c r="K350" s="4">
        <f t="shared" si="225"/>
        <v>0</v>
      </c>
      <c r="L350" s="4">
        <f t="shared" si="226"/>
        <v>0.0015</v>
      </c>
      <c r="M350" s="4">
        <f t="shared" si="227"/>
        <v>101299.99999999999</v>
      </c>
      <c r="N350" s="4">
        <f t="shared" si="228"/>
        <v>2.156493727530274</v>
      </c>
      <c r="O350" s="57">
        <f t="shared" si="229"/>
        <v>163.65676230643362</v>
      </c>
      <c r="P350" s="4">
        <f t="shared" si="230"/>
        <v>-1.2743489196546478</v>
      </c>
      <c r="Q350" s="5">
        <f t="shared" si="231"/>
        <v>0</v>
      </c>
      <c r="R350" s="4">
        <f t="shared" si="232"/>
        <v>0</v>
      </c>
      <c r="S350" s="5">
        <f t="shared" si="233"/>
        <v>53514.94509574973</v>
      </c>
      <c r="T350" s="5">
        <f t="shared" si="234"/>
        <v>101299.99999999999</v>
      </c>
      <c r="U350" s="5">
        <f t="shared" si="235"/>
        <v>2.156493727530274</v>
      </c>
      <c r="V350" s="5">
        <f t="shared" si="236"/>
        <v>0</v>
      </c>
      <c r="W350" s="5">
        <f t="shared" si="237"/>
        <v>0</v>
      </c>
      <c r="X350" s="5">
        <f t="shared" si="238"/>
        <v>0</v>
      </c>
      <c r="Y350" s="5">
        <f t="shared" si="239"/>
        <v>0</v>
      </c>
      <c r="Z350" s="5">
        <f t="shared" si="240"/>
        <v>0</v>
      </c>
      <c r="AA350" s="4">
        <f t="shared" si="241"/>
        <v>1.6170000000000002</v>
      </c>
      <c r="AB350" s="5">
        <f t="shared" si="242"/>
        <v>0.9305969944447638</v>
      </c>
      <c r="AC350" s="4">
        <f t="shared" si="243"/>
        <v>0</v>
      </c>
      <c r="AD350" s="5">
        <f t="shared" si="244"/>
        <v>-0.27185011409076326</v>
      </c>
      <c r="AE350" s="5">
        <f t="shared" si="245"/>
        <v>-0.7269953474624604</v>
      </c>
      <c r="AF350" s="4">
        <f t="shared" si="246"/>
        <v>0</v>
      </c>
      <c r="AG350" s="4">
        <f t="shared" si="247"/>
        <v>0</v>
      </c>
      <c r="AH350" s="4">
        <f t="shared" si="248"/>
        <v>0</v>
      </c>
      <c r="AI350" s="5">
        <f t="shared" si="249"/>
        <v>0</v>
      </c>
      <c r="AJ350" s="4">
        <f t="shared" si="250"/>
        <v>-0.03295152898069857</v>
      </c>
      <c r="AK350" s="4">
        <f t="shared" si="251"/>
        <v>-0.08812064817726793</v>
      </c>
      <c r="AL350" s="4">
        <f t="shared" si="252"/>
        <v>0.1482563804992746</v>
      </c>
      <c r="AM350" s="4">
        <f t="shared" si="253"/>
        <v>-0.4853735995441815</v>
      </c>
    </row>
  </sheetData>
  <sheetProtection/>
  <mergeCells count="26">
    <mergeCell ref="G12:Q12"/>
    <mergeCell ref="AF28:AM28"/>
    <mergeCell ref="S28:Y28"/>
    <mergeCell ref="AA28:AE28"/>
    <mergeCell ref="Q28:R28"/>
    <mergeCell ref="F28:P28"/>
    <mergeCell ref="G23:Q23"/>
    <mergeCell ref="G24:Q24"/>
    <mergeCell ref="B5:B12"/>
    <mergeCell ref="G5:Q5"/>
    <mergeCell ref="G6:Q6"/>
    <mergeCell ref="G7:Q7"/>
    <mergeCell ref="G8:Q8"/>
    <mergeCell ref="G9:Q9"/>
    <mergeCell ref="G10:Q10"/>
    <mergeCell ref="G11:Q11"/>
    <mergeCell ref="G25:Q25"/>
    <mergeCell ref="D2:M2"/>
    <mergeCell ref="B13:B17"/>
    <mergeCell ref="G13:Q13"/>
    <mergeCell ref="G14:Q14"/>
    <mergeCell ref="G15:Q15"/>
    <mergeCell ref="G18:Q18"/>
    <mergeCell ref="B21:B25"/>
    <mergeCell ref="G21:Q21"/>
    <mergeCell ref="G22:Q22"/>
  </mergeCells>
  <printOptions/>
  <pageMargins left="0.28" right="0.2" top="0.984251968503937" bottom="0.62" header="0.5118110236220472" footer="0.5118110236220472"/>
  <pageSetup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kaneko</dc:creator>
  <cp:keywords/>
  <dc:description/>
  <cp:lastModifiedBy>nozomu kaneko</cp:lastModifiedBy>
  <cp:lastPrinted>2009-11-16T13:20:48Z</cp:lastPrinted>
  <dcterms:created xsi:type="dcterms:W3CDTF">2004-06-21T14:00:50Z</dcterms:created>
  <dcterms:modified xsi:type="dcterms:W3CDTF">2020-08-02T10:37:23Z</dcterms:modified>
  <cp:category/>
  <cp:version/>
  <cp:contentType/>
  <cp:contentStatus/>
</cp:coreProperties>
</file>