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25" activeTab="0"/>
  </bookViews>
  <sheets>
    <sheet name="能力" sheetId="1" r:id="rId1"/>
    <sheet name="技能" sheetId="2" r:id="rId2"/>
    <sheet name="装備" sheetId="3" r:id="rId3"/>
    <sheet name="呪文" sheetId="4" r:id="rId4"/>
    <sheet name="Power" sheetId="5" r:id="rId5"/>
    <sheet name="Sheet1" sheetId="6" r:id="rId6"/>
    <sheet name="Data" sheetId="7" state="hidden" r:id="rId7"/>
  </sheets>
  <definedNames>
    <definedName name="サイズ分類">'Data'!$A$3:$A$11</definedName>
  </definedNames>
  <calcPr fullCalcOnLoad="1"/>
</workbook>
</file>

<file path=xl/comments1.xml><?xml version="1.0" encoding="utf-8"?>
<comments xmlns="http://schemas.openxmlformats.org/spreadsheetml/2006/main">
  <authors>
    <author>J-staff</author>
    <author>Ishioka</author>
    <author>Ishikawa</author>
  </authors>
  <commentList>
    <comment ref="P2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種族HDを記入</t>
        </r>
      </text>
    </comment>
    <comment ref="P3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種族修正を記入</t>
        </r>
      </text>
    </comment>
    <comment ref="R14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単位はポンド</t>
        </r>
      </text>
    </comment>
    <comment ref="E25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《追加HP》等で追加されるHPを記入</t>
        </r>
      </text>
    </comment>
    <comment ref="B29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クラス名を記入</t>
        </r>
      </text>
    </comment>
    <comment ref="D29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HDタイプ　d6等を記入</t>
        </r>
      </text>
    </comment>
    <comment ref="E29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HPの出目を記入</t>
        </r>
      </text>
    </comment>
    <comment ref="F29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基本攻撃ボーナス上昇時に1を入力。上昇しない場合には0を入力</t>
        </r>
      </text>
    </comment>
    <comment ref="J29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基本ST上昇数を記入</t>
        </r>
      </text>
    </comment>
    <comment ref="B56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呪文種別を記入</t>
        </r>
      </text>
    </comment>
    <comment ref="C56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0レベル呪文のST難易度を記入</t>
        </r>
      </text>
    </comment>
    <comment ref="C57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呪文数を記入</t>
        </r>
      </text>
    </comment>
    <comment ref="S77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斬撃/刺突/殴打等の種別を記入</t>
        </r>
      </text>
    </comment>
    <comment ref="U77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クリティカル可能域を記入</t>
        </r>
      </text>
    </comment>
    <comment ref="A1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黄バックはテキスト
緑バックは数値
水バックは計算結果
灰バックは記入しない</t>
        </r>
      </text>
    </comment>
    <comment ref="S29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速習の才がある（人間）場合、+1した数値を入れる</t>
        </r>
      </text>
    </comment>
    <comment ref="Q51" authorId="1">
      <text>
        <r>
          <rPr>
            <b/>
            <sz val="9"/>
            <rFont val="ＭＳ Ｐゴシック"/>
            <family val="3"/>
          </rPr>
          <t>Ishioka:</t>
        </r>
        <r>
          <rPr>
            <sz val="9"/>
            <rFont val="ＭＳ Ｐゴシック"/>
            <family val="3"/>
          </rPr>
          <t xml:space="preserve">
強化ボーナスを含む値を記入</t>
        </r>
      </text>
    </comment>
    <comment ref="S27" authorId="2">
      <text>
        <r>
          <rPr>
            <b/>
            <sz val="8"/>
            <rFont val="ＭＳ Ｐゴシック"/>
            <family val="3"/>
          </rPr>
          <t xml:space="preserve">
　技能ポイントへの
　種族ボーナス
　（人間なら1）を
　記入</t>
        </r>
      </text>
    </comment>
  </commentList>
</comments>
</file>

<file path=xl/comments2.xml><?xml version="1.0" encoding="utf-8"?>
<comments xmlns="http://schemas.openxmlformats.org/spreadsheetml/2006/main">
  <authors>
    <author>J-staff</author>
  </authors>
  <commentList>
    <comment ref="F5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Int増加時の修正値を記入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E5" authorId="0">
      <text>
        <r>
          <rPr>
            <b/>
            <sz val="9"/>
            <rFont val="ＭＳ Ｐゴシック"/>
            <family val="3"/>
          </rPr>
          <t>いしおか :</t>
        </r>
        <r>
          <rPr>
            <sz val="9"/>
            <rFont val="ＭＳ Ｐゴシック"/>
            <family val="3"/>
          </rPr>
          <t xml:space="preserve">
軽荷重、中荷重、重荷重から選択
</t>
        </r>
      </text>
    </comment>
  </commentList>
</comments>
</file>

<file path=xl/comments4.xml><?xml version="1.0" encoding="utf-8"?>
<comments xmlns="http://schemas.openxmlformats.org/spreadsheetml/2006/main">
  <authors>
    <author>J-staff</author>
  </authors>
  <commentList>
    <comment ref="A3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主要能力名を記入</t>
        </r>
      </text>
    </comment>
    <comment ref="B3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主要能力値を記入</t>
        </r>
      </text>
    </comment>
  </commentList>
</comments>
</file>

<file path=xl/comments5.xml><?xml version="1.0" encoding="utf-8"?>
<comments xmlns="http://schemas.openxmlformats.org/spreadsheetml/2006/main">
  <authors>
    <author>J-staff</author>
  </authors>
  <commentList>
    <comment ref="A3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主要能力名を記入</t>
        </r>
      </text>
    </comment>
    <comment ref="B3" authorId="0">
      <text>
        <r>
          <rPr>
            <b/>
            <sz val="9"/>
            <rFont val="ＭＳ Ｐゴシック"/>
            <family val="3"/>
          </rPr>
          <t>J-staff:</t>
        </r>
        <r>
          <rPr>
            <sz val="9"/>
            <rFont val="ＭＳ Ｐゴシック"/>
            <family val="3"/>
          </rPr>
          <t xml:space="preserve">
主要能力値を記入</t>
        </r>
      </text>
    </comment>
  </commentList>
</comments>
</file>

<file path=xl/sharedStrings.xml><?xml version="1.0" encoding="utf-8"?>
<sst xmlns="http://schemas.openxmlformats.org/spreadsheetml/2006/main" count="507" uniqueCount="380">
  <si>
    <t>Class</t>
  </si>
  <si>
    <t>Total</t>
  </si>
  <si>
    <t>Misc</t>
  </si>
  <si>
    <t>Level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</si>
  <si>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</si>
  <si>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</si>
  <si>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</si>
  <si>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</si>
  <si>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</si>
  <si>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</si>
  <si>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</si>
  <si>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</si>
  <si>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</si>
  <si>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</si>
  <si>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</si>
  <si>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</si>
  <si>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</si>
  <si>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</si>
  <si>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</si>
  <si>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</si>
  <si>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</si>
  <si>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</si>
  <si>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</si>
  <si>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</si>
  <si>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Lev</t>
  </si>
  <si>
    <t>Race</t>
  </si>
  <si>
    <t>Ability Point</t>
  </si>
  <si>
    <t>Rem</t>
  </si>
  <si>
    <t>Mod</t>
  </si>
  <si>
    <t>Enc</t>
  </si>
  <si>
    <t>Inheri</t>
  </si>
  <si>
    <t>Age</t>
  </si>
  <si>
    <t>Base</t>
  </si>
  <si>
    <t>AP</t>
  </si>
  <si>
    <t>HD</t>
  </si>
  <si>
    <t>HPAd</t>
  </si>
  <si>
    <t>BAB</t>
  </si>
  <si>
    <t>BF</t>
  </si>
  <si>
    <t>BR</t>
  </si>
  <si>
    <t>BW</t>
  </si>
  <si>
    <t>Spell DC</t>
  </si>
  <si>
    <t>0th</t>
  </si>
  <si>
    <t># of Spell</t>
  </si>
  <si>
    <t>SL</t>
  </si>
  <si>
    <t>CL</t>
  </si>
  <si>
    <t>From</t>
  </si>
  <si>
    <t>Page</t>
  </si>
  <si>
    <t>Slot</t>
  </si>
  <si>
    <t>DC</t>
  </si>
  <si>
    <t>Chg</t>
  </si>
  <si>
    <t>Ability gain</t>
  </si>
  <si>
    <t>ACP</t>
  </si>
  <si>
    <t>na</t>
  </si>
  <si>
    <t>ACP+</t>
  </si>
  <si>
    <t>CL</t>
  </si>
  <si>
    <t>AoO</t>
  </si>
  <si>
    <t>Total</t>
  </si>
  <si>
    <t>STR</t>
  </si>
  <si>
    <t>DEX</t>
  </si>
  <si>
    <t>名前</t>
  </si>
  <si>
    <t>種族</t>
  </si>
  <si>
    <t>性別</t>
  </si>
  <si>
    <t>出身プレーン</t>
  </si>
  <si>
    <t>出身地</t>
  </si>
  <si>
    <t>宗教</t>
  </si>
  <si>
    <t>属性</t>
  </si>
  <si>
    <t>職能</t>
  </si>
  <si>
    <t>筋力(STR)</t>
  </si>
  <si>
    <t>敏捷力(DEX)</t>
  </si>
  <si>
    <t>耐久力(CON)</t>
  </si>
  <si>
    <t>知力(INT)</t>
  </si>
  <si>
    <t>判断力(WIS)</t>
  </si>
  <si>
    <t>魅力(CHA)</t>
  </si>
  <si>
    <t>職業</t>
  </si>
  <si>
    <t>レベル</t>
  </si>
  <si>
    <t>言語</t>
  </si>
  <si>
    <t>領域</t>
  </si>
  <si>
    <t>得意な敵</t>
  </si>
  <si>
    <t>サイズ</t>
  </si>
  <si>
    <t>間合い</t>
  </si>
  <si>
    <t>イニシアチブ</t>
  </si>
  <si>
    <t>身長</t>
  </si>
  <si>
    <t>体重</t>
  </si>
  <si>
    <t>総重量</t>
  </si>
  <si>
    <t>年齢</t>
  </si>
  <si>
    <t>肌の色</t>
  </si>
  <si>
    <t>目の色</t>
  </si>
  <si>
    <t>髪の色</t>
  </si>
  <si>
    <t>武器</t>
  </si>
  <si>
    <t>鎧</t>
  </si>
  <si>
    <t>特技1</t>
  </si>
  <si>
    <t>特技2</t>
  </si>
  <si>
    <t>特技3</t>
  </si>
  <si>
    <t>特技4</t>
  </si>
  <si>
    <t>頑健</t>
  </si>
  <si>
    <t>反応</t>
  </si>
  <si>
    <t>意志</t>
  </si>
  <si>
    <t>Armor Class</t>
  </si>
  <si>
    <t>接触攻撃</t>
  </si>
  <si>
    <t>立ちすくみ状態</t>
  </si>
  <si>
    <t>基本</t>
  </si>
  <si>
    <t>敏捷</t>
  </si>
  <si>
    <t>盾</t>
  </si>
  <si>
    <t>外皮</t>
  </si>
  <si>
    <t>反発</t>
  </si>
  <si>
    <t>近接1</t>
  </si>
  <si>
    <t>近接2</t>
  </si>
  <si>
    <t>素手</t>
  </si>
  <si>
    <t>接触</t>
  </si>
  <si>
    <t>投擲</t>
  </si>
  <si>
    <t>射撃</t>
  </si>
  <si>
    <t>組み付き</t>
  </si>
  <si>
    <t>対組み付き</t>
  </si>
  <si>
    <t>足払い</t>
  </si>
  <si>
    <t>対足払い</t>
  </si>
  <si>
    <t>武器落とし</t>
  </si>
  <si>
    <t>対武器落とし</t>
  </si>
  <si>
    <t>フェイント</t>
  </si>
  <si>
    <t>対フェイント</t>
  </si>
  <si>
    <t>耐性(Immunity)</t>
  </si>
  <si>
    <t>抵抗(Resistance)</t>
  </si>
  <si>
    <t>SR/PR</t>
  </si>
  <si>
    <t>視覚</t>
  </si>
  <si>
    <t>経験点</t>
  </si>
  <si>
    <t>次レベル</t>
  </si>
  <si>
    <t>ペナルティ</t>
  </si>
  <si>
    <t>軽装</t>
  </si>
  <si>
    <t>中装</t>
  </si>
  <si>
    <t>重装</t>
  </si>
  <si>
    <t>能力値</t>
  </si>
  <si>
    <t>総計</t>
  </si>
  <si>
    <t>鑑定(Appraise)</t>
  </si>
  <si>
    <t>平衡感覚(Balance)</t>
  </si>
  <si>
    <t>登攀(Climb)</t>
  </si>
  <si>
    <t>精神集中(Concentration)</t>
  </si>
  <si>
    <t>製作(</t>
  </si>
  <si>
    <t>解読(Decipher Script)</t>
  </si>
  <si>
    <t>交渉(Diplomacy)</t>
  </si>
  <si>
    <t>装置無力化(Disable Device)</t>
  </si>
  <si>
    <t>変装(Disguise)</t>
  </si>
  <si>
    <t>脱出術(Escape Artist)</t>
  </si>
  <si>
    <t>偽造(Forgery)</t>
  </si>
  <si>
    <t>情報収集(Gather Information)</t>
  </si>
  <si>
    <t>動物使い(Handle Animal)</t>
  </si>
  <si>
    <t>治療(Heal)</t>
  </si>
  <si>
    <t>隠れ身(Hide)</t>
  </si>
  <si>
    <t>威圧(Intimidiate)</t>
  </si>
  <si>
    <t>跳躍(Jump)</t>
  </si>
  <si>
    <t>知識(神秘学)</t>
  </si>
  <si>
    <t>知識(宗教)</t>
  </si>
  <si>
    <t>知識(自然)</t>
  </si>
  <si>
    <t>知識(次元界)</t>
  </si>
  <si>
    <t>知識(建築術)</t>
  </si>
  <si>
    <t>知識（地理）</t>
  </si>
  <si>
    <t>知識（歴史）</t>
  </si>
  <si>
    <t>知識（貴族および王族）</t>
  </si>
  <si>
    <t>知識(地方:</t>
  </si>
  <si>
    <t>知識(</t>
  </si>
  <si>
    <t>聞き耳(Listen)</t>
  </si>
  <si>
    <t>忍び足(MoveSilently)</t>
  </si>
  <si>
    <t>解錠(Open Lock)</t>
  </si>
  <si>
    <t>芸能(</t>
  </si>
  <si>
    <t>職能(Profession)(</t>
  </si>
  <si>
    <t>芸能(Perform)（</t>
  </si>
  <si>
    <t>職能(</t>
  </si>
  <si>
    <t>騎乗(Ride)</t>
  </si>
  <si>
    <t>捜索(Search)</t>
  </si>
  <si>
    <t>真意看破(Sence Motive)</t>
  </si>
  <si>
    <t>手先の早業（Sleight of Hand）</t>
  </si>
  <si>
    <t>言語（Speak Language）</t>
  </si>
  <si>
    <t>呪文学(Spellcraft)</t>
  </si>
  <si>
    <t>視認(Spot)</t>
  </si>
  <si>
    <t>水泳(Swim) (x2 ACP)</t>
  </si>
  <si>
    <t>軽業(Tumble)</t>
  </si>
  <si>
    <t>魔法装置使用(Use Magic Device)</t>
  </si>
  <si>
    <t>縄使い(Use Rope)</t>
  </si>
  <si>
    <t>生存（Survival）</t>
  </si>
  <si>
    <t>運搬能力</t>
  </si>
  <si>
    <t>軽荷重</t>
  </si>
  <si>
    <t>中荷重</t>
  </si>
  <si>
    <t>重荷重</t>
  </si>
  <si>
    <t>重量合計</t>
  </si>
  <si>
    <t>残り</t>
  </si>
  <si>
    <t>価格</t>
  </si>
  <si>
    <t>価格合計</t>
  </si>
  <si>
    <t>アイテム名</t>
  </si>
  <si>
    <t>個数</t>
  </si>
  <si>
    <t>重量</t>
  </si>
  <si>
    <t>価格</t>
  </si>
  <si>
    <t>装備位置</t>
  </si>
  <si>
    <t>鎧一揃い</t>
  </si>
  <si>
    <t>武器1</t>
  </si>
  <si>
    <t>武器2</t>
  </si>
  <si>
    <t>武器3</t>
  </si>
  <si>
    <t>遠隔武器1</t>
  </si>
  <si>
    <t>遠隔武器2</t>
  </si>
  <si>
    <t>衣服</t>
  </si>
  <si>
    <t>頭</t>
  </si>
  <si>
    <t>目</t>
  </si>
  <si>
    <t>マスク</t>
  </si>
  <si>
    <t>クローク</t>
  </si>
  <si>
    <t>アミュレット</t>
  </si>
  <si>
    <t>ローブ</t>
  </si>
  <si>
    <t>ヴェスト</t>
  </si>
  <si>
    <t>ブレイサー</t>
  </si>
  <si>
    <t>ガントレット</t>
  </si>
  <si>
    <t>指輪（左手）</t>
  </si>
  <si>
    <t>指輪（右手）</t>
  </si>
  <si>
    <t>ベルト</t>
  </si>
  <si>
    <t>ブーツ</t>
  </si>
  <si>
    <t>その他</t>
  </si>
  <si>
    <t>負い革</t>
  </si>
  <si>
    <t>ポーション・ベルト</t>
  </si>
  <si>
    <t>巻物整理袋</t>
  </si>
  <si>
    <t>呪文数</t>
  </si>
  <si>
    <t>失敗率</t>
  </si>
  <si>
    <t>近距離</t>
  </si>
  <si>
    <t>中距離</t>
  </si>
  <si>
    <t>遠距離</t>
  </si>
  <si>
    <t>記憶</t>
  </si>
  <si>
    <t>呪文名</t>
  </si>
  <si>
    <t>種族的特徴</t>
  </si>
  <si>
    <t>特技・クラス</t>
  </si>
  <si>
    <t>幸運</t>
  </si>
  <si>
    <t>士気</t>
  </si>
  <si>
    <t>失敗率</t>
  </si>
  <si>
    <t>戦闘オプション</t>
  </si>
  <si>
    <t>技能</t>
  </si>
  <si>
    <t>武器名</t>
  </si>
  <si>
    <t>他</t>
  </si>
  <si>
    <t>ｻｲｽﾞ</t>
  </si>
  <si>
    <t>特技</t>
  </si>
  <si>
    <t>強化</t>
  </si>
  <si>
    <t>間合</t>
  </si>
  <si>
    <t>種別</t>
  </si>
  <si>
    <t>抵抗</t>
  </si>
  <si>
    <t>背負い袋</t>
  </si>
  <si>
    <t>通常</t>
  </si>
  <si>
    <t>ﾀﾞﾒｰｼﾞﾀﾞｲｽ</t>
  </si>
  <si>
    <t>ﾀﾞﾒｰｼﾞ修正</t>
  </si>
  <si>
    <t>ﾀﾞﾒｰｼﾞ減少</t>
  </si>
  <si>
    <t>武器サイズ</t>
  </si>
  <si>
    <t>射程</t>
  </si>
  <si>
    <t>最大</t>
  </si>
  <si>
    <t>種類</t>
  </si>
  <si>
    <t>倍率</t>
  </si>
  <si>
    <t>Crit</t>
  </si>
  <si>
    <t>荷重</t>
  </si>
  <si>
    <t>武器習熟</t>
  </si>
  <si>
    <t>RHD</t>
  </si>
  <si>
    <t>LA</t>
  </si>
  <si>
    <t># of Spell</t>
  </si>
  <si>
    <t>能力値</t>
  </si>
  <si>
    <t>修正</t>
  </si>
  <si>
    <t>技能ポイント</t>
  </si>
  <si>
    <t>最大値</t>
  </si>
  <si>
    <t>クラス外最大値</t>
  </si>
  <si>
    <t>Int修正</t>
  </si>
  <si>
    <t>合計</t>
  </si>
  <si>
    <t>能力</t>
  </si>
  <si>
    <t>技量</t>
  </si>
  <si>
    <t>相乗</t>
  </si>
  <si>
    <t>習得</t>
  </si>
  <si>
    <t>STR</t>
  </si>
  <si>
    <t>DEX</t>
  </si>
  <si>
    <t>CON</t>
  </si>
  <si>
    <t>INT</t>
  </si>
  <si>
    <t>WIS</t>
  </si>
  <si>
    <t>CHA</t>
  </si>
  <si>
    <t>クラス</t>
  </si>
  <si>
    <t>Level</t>
  </si>
  <si>
    <t>ｸﾗｽ</t>
  </si>
  <si>
    <t>Total</t>
  </si>
  <si>
    <t>1-3</t>
  </si>
  <si>
    <t>4-7</t>
  </si>
  <si>
    <t>8-11</t>
  </si>
  <si>
    <t>12-15</t>
  </si>
  <si>
    <t>ACP</t>
  </si>
  <si>
    <t>ｻｲｽﾞ</t>
  </si>
  <si>
    <t>ﾗﾝｸ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</si>
  <si>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</si>
  <si>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</si>
  <si>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</si>
  <si>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</si>
  <si>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</si>
  <si>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</si>
  <si>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</si>
  <si>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</si>
  <si>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</si>
  <si>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</si>
  <si>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</si>
  <si>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</si>
  <si>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</si>
  <si>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</si>
  <si>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</si>
  <si>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</si>
  <si>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</si>
  <si>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</si>
  <si>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</si>
  <si>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</si>
  <si>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Yes</t>
  </si>
  <si>
    <t>No</t>
  </si>
  <si>
    <t>No</t>
  </si>
  <si>
    <t>Yes</t>
  </si>
  <si>
    <t>Yes</t>
  </si>
  <si>
    <t>Yes</t>
  </si>
  <si>
    <t>Yes</t>
  </si>
  <si>
    <t>Yes</t>
  </si>
  <si>
    <t>Yes</t>
  </si>
  <si>
    <t>No</t>
  </si>
  <si>
    <t>No</t>
  </si>
  <si>
    <t>No</t>
  </si>
  <si>
    <t>No</t>
  </si>
  <si>
    <t>No</t>
  </si>
  <si>
    <t>No</t>
  </si>
  <si>
    <t>はったり(Bluff)</t>
  </si>
  <si>
    <t>Yes</t>
  </si>
  <si>
    <t>No</t>
  </si>
  <si>
    <t>Iaijutu　Focus</t>
  </si>
  <si>
    <t>知識(ダンジョン探検)</t>
  </si>
  <si>
    <t>武器破壊</t>
  </si>
  <si>
    <t>体武器破壊</t>
  </si>
  <si>
    <t>脱出術</t>
  </si>
  <si>
    <t>術者L</t>
  </si>
  <si>
    <t>系統</t>
  </si>
  <si>
    <t>副系統</t>
  </si>
  <si>
    <t>出典</t>
  </si>
  <si>
    <t>発動時間</t>
  </si>
  <si>
    <t>持続時間</t>
  </si>
  <si>
    <t>効果範囲</t>
  </si>
  <si>
    <t>構成要素</t>
  </si>
  <si>
    <t>呪文書</t>
  </si>
  <si>
    <t>物質・焦点具</t>
  </si>
  <si>
    <t>概要</t>
  </si>
  <si>
    <t>レベル</t>
  </si>
  <si>
    <t>Power Name</t>
  </si>
  <si>
    <t>ST</t>
  </si>
  <si>
    <t>SR/PR</t>
  </si>
  <si>
    <t>Page</t>
  </si>
  <si>
    <t>ML</t>
  </si>
  <si>
    <t>PSP</t>
  </si>
  <si>
    <t>Known</t>
  </si>
  <si>
    <t>レベル</t>
  </si>
  <si>
    <t>Focus</t>
  </si>
  <si>
    <t>鎧/盾</t>
  </si>
  <si>
    <t>鎧/盾ﾎﾞｰﾅｽ</t>
  </si>
  <si>
    <t>【敏】上限</t>
  </si>
  <si>
    <t>自己催眠(Autohypnosis)</t>
  </si>
  <si>
    <t>サイオニック装置使用(Use Psionic Device)</t>
  </si>
  <si>
    <t>知識(サイオニック)</t>
  </si>
  <si>
    <t>サイズ分類</t>
  </si>
  <si>
    <t>極小</t>
  </si>
  <si>
    <t>微少</t>
  </si>
  <si>
    <t>超小型</t>
  </si>
  <si>
    <t>小型</t>
  </si>
  <si>
    <t>中型</t>
  </si>
  <si>
    <t>中型</t>
  </si>
  <si>
    <t>大型</t>
  </si>
  <si>
    <t>超大型</t>
  </si>
  <si>
    <t>巨大</t>
  </si>
  <si>
    <t>超巨大</t>
  </si>
  <si>
    <t>命中/AC</t>
  </si>
  <si>
    <t>STR</t>
  </si>
  <si>
    <t>DEX</t>
  </si>
  <si>
    <t>CON</t>
  </si>
  <si>
    <t>INT</t>
  </si>
  <si>
    <t>WIS</t>
  </si>
  <si>
    <t>CHA</t>
  </si>
  <si>
    <t xml:space="preserve">　 </t>
  </si>
  <si>
    <t>目標</t>
  </si>
  <si>
    <t>遠隔接触</t>
  </si>
  <si>
    <t>移動速度</t>
  </si>
  <si>
    <t>地上</t>
  </si>
  <si>
    <t>飛行</t>
  </si>
  <si>
    <t>鎧・盾習熟</t>
  </si>
  <si>
    <t>種族ボーナス</t>
  </si>
  <si>
    <t>16-19</t>
  </si>
  <si>
    <t>製作(Craft)(</t>
  </si>
  <si>
    <t>サイオニック学(Psicraft)</t>
  </si>
  <si>
    <t>Yes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</si>
</sst>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2d6+&quot;0"/>
    <numFmt numFmtId="178" formatCode="&quot;4d6+&quot;0"/>
    <numFmt numFmtId="179" formatCode="#,##0.000;[Red]\-#,##0.000"/>
    <numFmt numFmtId="180" formatCode="#,##0.0000;[Red]\-#,##0.0000"/>
    <numFmt numFmtId="181" formatCode="#,##0.0_ ;[Red]\-#,##0.0\ "/>
    <numFmt numFmtId="182" formatCode="#"/>
    <numFmt numFmtId="183" formatCode="0.0"/>
    <numFmt numFmtId="184" formatCode="0.00_);[Red]\(0.00\)"/>
    <numFmt numFmtId="185" formatCode="#,##0.00_);[Red]\(#,##0.00\)"/>
    <numFmt numFmtId="186" formatCode="#%"/>
  </numFmts>
  <fonts count="10">
    <font>
      <sz val="11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11" borderId="0" xfId="0" applyFont="1" applyFill="1" applyAlignment="1">
      <alignment/>
    </xf>
    <xf numFmtId="0" fontId="1" fillId="11" borderId="1" xfId="0" applyFont="1" applyFill="1" applyBorder="1" applyAlignment="1">
      <alignment/>
    </xf>
    <xf numFmtId="0" fontId="1" fillId="12" borderId="1" xfId="0" applyFont="1" applyFill="1" applyBorder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2" fillId="13" borderId="1" xfId="0" applyFont="1" applyFill="1" applyBorder="1" applyAlignment="1" applyProtection="1">
      <alignment/>
      <protection/>
    </xf>
    <xf numFmtId="0" fontId="2" fillId="14" borderId="1" xfId="0" applyFont="1" applyFill="1" applyBorder="1" applyAlignment="1" applyProtection="1">
      <alignment/>
      <protection/>
    </xf>
    <xf numFmtId="0" fontId="2" fillId="15" borderId="1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13" borderId="1" xfId="0" applyFont="1" applyFill="1" applyBorder="1" applyAlignment="1" applyProtection="1">
      <alignment/>
      <protection/>
    </xf>
    <xf numFmtId="0" fontId="1" fillId="14" borderId="1" xfId="0" applyFont="1" applyFill="1" applyBorder="1" applyAlignment="1" applyProtection="1">
      <alignment/>
      <protection/>
    </xf>
    <xf numFmtId="0" fontId="1" fillId="15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center"/>
      <protection/>
    </xf>
    <xf numFmtId="0" fontId="1" fillId="16" borderId="0" xfId="0" applyFont="1" applyFill="1" applyAlignment="1">
      <alignment/>
    </xf>
    <xf numFmtId="0" fontId="1" fillId="4" borderId="2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4" borderId="4" xfId="0" applyFont="1" applyFill="1" applyBorder="1" applyAlignment="1" applyProtection="1">
      <alignment/>
      <protection locked="0"/>
    </xf>
    <xf numFmtId="0" fontId="1" fillId="11" borderId="1" xfId="0" applyFont="1" applyFill="1" applyBorder="1" applyAlignment="1" applyProtection="1">
      <alignment/>
      <protection/>
    </xf>
    <xf numFmtId="0" fontId="1" fillId="9" borderId="1" xfId="0" applyFont="1" applyFill="1" applyBorder="1" applyAlignment="1" applyProtection="1">
      <alignment/>
      <protection/>
    </xf>
    <xf numFmtId="0" fontId="1" fillId="12" borderId="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4" borderId="5" xfId="0" applyFont="1" applyFill="1" applyBorder="1" applyAlignment="1" applyProtection="1">
      <alignment/>
      <protection locked="0"/>
    </xf>
    <xf numFmtId="0" fontId="1" fillId="4" borderId="1" xfId="0" applyFont="1" applyFill="1" applyBorder="1" applyAlignment="1" applyProtection="1">
      <alignment/>
      <protection/>
    </xf>
    <xf numFmtId="0" fontId="1" fillId="4" borderId="2" xfId="0" applyFont="1" applyFill="1" applyBorder="1" applyAlignment="1" applyProtection="1">
      <alignment/>
      <protection/>
    </xf>
    <xf numFmtId="38" fontId="1" fillId="3" borderId="1" xfId="17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12" borderId="6" xfId="0" applyFont="1" applyFill="1" applyBorder="1" applyAlignment="1" applyProtection="1">
      <alignment/>
      <protection locked="0"/>
    </xf>
    <xf numFmtId="0" fontId="1" fillId="4" borderId="4" xfId="0" applyFont="1" applyFill="1" applyBorder="1" applyAlignment="1" applyProtection="1">
      <alignment/>
      <protection/>
    </xf>
    <xf numFmtId="0" fontId="1" fillId="4" borderId="7" xfId="0" applyFont="1" applyFill="1" applyBorder="1" applyAlignment="1" applyProtection="1">
      <alignment/>
      <protection/>
    </xf>
    <xf numFmtId="0" fontId="1" fillId="4" borderId="8" xfId="0" applyFont="1" applyFill="1" applyBorder="1" applyAlignment="1" applyProtection="1">
      <alignment/>
      <protection/>
    </xf>
    <xf numFmtId="0" fontId="1" fillId="4" borderId="9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2" borderId="15" xfId="0" applyFont="1" applyFill="1" applyBorder="1" applyAlignment="1" applyProtection="1">
      <alignment/>
      <protection/>
    </xf>
    <xf numFmtId="0" fontId="1" fillId="2" borderId="16" xfId="0" applyFont="1" applyFill="1" applyBorder="1" applyAlignment="1" applyProtection="1">
      <alignment/>
      <protection/>
    </xf>
    <xf numFmtId="0" fontId="1" fillId="2" borderId="17" xfId="0" applyFont="1" applyFill="1" applyBorder="1" applyAlignment="1" applyProtection="1">
      <alignment/>
      <protection/>
    </xf>
    <xf numFmtId="0" fontId="1" fillId="4" borderId="18" xfId="0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13" borderId="15" xfId="0" applyFont="1" applyFill="1" applyBorder="1" applyAlignment="1" applyProtection="1">
      <alignment/>
      <protection/>
    </xf>
    <xf numFmtId="0" fontId="1" fillId="14" borderId="15" xfId="0" applyFont="1" applyFill="1" applyBorder="1" applyAlignment="1" applyProtection="1">
      <alignment/>
      <protection/>
    </xf>
    <xf numFmtId="0" fontId="1" fillId="15" borderId="15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3" borderId="17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0" fontId="1" fillId="12" borderId="17" xfId="0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right"/>
      <protection/>
    </xf>
    <xf numFmtId="0" fontId="1" fillId="4" borderId="21" xfId="0" applyFont="1" applyFill="1" applyBorder="1" applyAlignment="1" applyProtection="1">
      <alignment/>
      <protection locked="0"/>
    </xf>
    <xf numFmtId="0" fontId="1" fillId="12" borderId="18" xfId="0" applyFont="1" applyFill="1" applyBorder="1" applyAlignment="1" applyProtection="1">
      <alignment/>
      <protection locked="0"/>
    </xf>
    <xf numFmtId="0" fontId="1" fillId="4" borderId="18" xfId="0" applyFont="1" applyFill="1" applyBorder="1" applyAlignment="1" applyProtection="1">
      <alignment/>
      <protection locked="0"/>
    </xf>
    <xf numFmtId="0" fontId="1" fillId="13" borderId="18" xfId="0" applyFont="1" applyFill="1" applyBorder="1" applyAlignment="1" applyProtection="1">
      <alignment/>
      <protection/>
    </xf>
    <xf numFmtId="0" fontId="1" fillId="14" borderId="18" xfId="0" applyFont="1" applyFill="1" applyBorder="1" applyAlignment="1" applyProtection="1">
      <alignment/>
      <protection/>
    </xf>
    <xf numFmtId="0" fontId="1" fillId="15" borderId="18" xfId="0" applyFont="1" applyFill="1" applyBorder="1" applyAlignment="1" applyProtection="1">
      <alignment/>
      <protection/>
    </xf>
    <xf numFmtId="0" fontId="1" fillId="12" borderId="22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9" borderId="4" xfId="0" applyFont="1" applyFill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12" borderId="17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2" borderId="18" xfId="0" applyFont="1" applyFill="1" applyBorder="1" applyAlignment="1" applyProtection="1">
      <alignment/>
      <protection/>
    </xf>
    <xf numFmtId="0" fontId="1" fillId="3" borderId="18" xfId="0" applyFont="1" applyFill="1" applyBorder="1" applyAlignment="1" applyProtection="1">
      <alignment/>
      <protection/>
    </xf>
    <xf numFmtId="0" fontId="1" fillId="12" borderId="18" xfId="0" applyFont="1" applyFill="1" applyBorder="1" applyAlignment="1" applyProtection="1">
      <alignment/>
      <protection/>
    </xf>
    <xf numFmtId="0" fontId="1" fillId="12" borderId="22" xfId="0" applyFont="1" applyFill="1" applyBorder="1" applyAlignment="1" applyProtection="1">
      <alignment/>
      <protection/>
    </xf>
    <xf numFmtId="0" fontId="1" fillId="11" borderId="23" xfId="0" applyFont="1" applyFill="1" applyBorder="1" applyAlignment="1" applyProtection="1">
      <alignment/>
      <protection/>
    </xf>
    <xf numFmtId="0" fontId="1" fillId="9" borderId="23" xfId="0" applyFont="1" applyFill="1" applyBorder="1" applyAlignment="1" applyProtection="1">
      <alignment/>
      <protection/>
    </xf>
    <xf numFmtId="0" fontId="1" fillId="10" borderId="23" xfId="0" applyFont="1" applyFill="1" applyBorder="1" applyAlignment="1" applyProtection="1">
      <alignment/>
      <protection/>
    </xf>
    <xf numFmtId="0" fontId="1" fillId="8" borderId="23" xfId="0" applyFont="1" applyFill="1" applyBorder="1" applyAlignment="1" applyProtection="1">
      <alignment/>
      <protection/>
    </xf>
    <xf numFmtId="0" fontId="1" fillId="6" borderId="23" xfId="0" applyFont="1" applyFill="1" applyBorder="1" applyAlignment="1" applyProtection="1">
      <alignment/>
      <protection/>
    </xf>
    <xf numFmtId="0" fontId="1" fillId="7" borderId="23" xfId="0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9" borderId="18" xfId="0" applyFont="1" applyFill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12" borderId="9" xfId="0" applyFont="1" applyFill="1" applyBorder="1" applyAlignment="1" applyProtection="1">
      <alignment/>
      <protection/>
    </xf>
    <xf numFmtId="0" fontId="1" fillId="12" borderId="2" xfId="0" applyFont="1" applyFill="1" applyBorder="1" applyAlignment="1" applyProtection="1">
      <alignment/>
      <protection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9" borderId="24" xfId="0" applyFont="1" applyFill="1" applyBorder="1" applyAlignment="1" applyProtection="1">
      <alignment horizontal="right"/>
      <protection locked="0"/>
    </xf>
    <xf numFmtId="0" fontId="1" fillId="0" borderId="2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12" borderId="15" xfId="0" applyFont="1" applyFill="1" applyBorder="1" applyAlignment="1">
      <alignment/>
    </xf>
    <xf numFmtId="0" fontId="1" fillId="12" borderId="1" xfId="0" applyFont="1" applyFill="1" applyBorder="1" applyAlignment="1">
      <alignment/>
    </xf>
    <xf numFmtId="0" fontId="1" fillId="12" borderId="18" xfId="0" applyFont="1" applyFill="1" applyBorder="1" applyAlignment="1">
      <alignment/>
    </xf>
    <xf numFmtId="0" fontId="1" fillId="12" borderId="0" xfId="0" applyFont="1" applyFill="1" applyAlignment="1">
      <alignment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1" fillId="4" borderId="18" xfId="0" applyFont="1" applyFill="1" applyBorder="1" applyAlignment="1" applyProtection="1">
      <alignment horizontal="center"/>
      <protection locked="0"/>
    </xf>
    <xf numFmtId="0" fontId="1" fillId="17" borderId="1" xfId="0" applyFont="1" applyFill="1" applyBorder="1" applyAlignment="1">
      <alignment/>
    </xf>
    <xf numFmtId="0" fontId="1" fillId="3" borderId="1" xfId="0" applyFont="1" applyFill="1" applyBorder="1" applyAlignment="1" applyProtection="1">
      <alignment/>
      <protection locked="0"/>
    </xf>
    <xf numFmtId="0" fontId="1" fillId="17" borderId="12" xfId="0" applyFont="1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1" xfId="0" applyFont="1" applyBorder="1" applyAlignment="1">
      <alignment/>
    </xf>
    <xf numFmtId="0" fontId="1" fillId="4" borderId="0" xfId="0" applyFont="1" applyFill="1" applyAlignment="1">
      <alignment/>
    </xf>
    <xf numFmtId="0" fontId="1" fillId="13" borderId="0" xfId="0" applyFont="1" applyFill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2" borderId="2" xfId="0" applyFont="1" applyFill="1" applyBorder="1" applyAlignment="1" applyProtection="1">
      <alignment/>
      <protection/>
    </xf>
    <xf numFmtId="0" fontId="1" fillId="0" borderId="30" xfId="0" applyFont="1" applyBorder="1" applyAlignment="1" applyProtection="1">
      <alignment vertical="center"/>
      <protection locked="0"/>
    </xf>
    <xf numFmtId="0" fontId="1" fillId="4" borderId="30" xfId="0" applyFont="1" applyFill="1" applyBorder="1" applyAlignment="1" applyProtection="1">
      <alignment vertical="center" wrapText="1"/>
      <protection locked="0"/>
    </xf>
    <xf numFmtId="38" fontId="1" fillId="12" borderId="30" xfId="17" applyFont="1" applyFill="1" applyBorder="1" applyAlignment="1" applyProtection="1">
      <alignment vertical="center" wrapText="1"/>
      <protection locked="0"/>
    </xf>
    <xf numFmtId="176" fontId="1" fillId="12" borderId="30" xfId="17" applyNumberFormat="1" applyFont="1" applyFill="1" applyBorder="1" applyAlignment="1" applyProtection="1">
      <alignment vertical="center" wrapText="1"/>
      <protection locked="0"/>
    </xf>
    <xf numFmtId="176" fontId="1" fillId="2" borderId="30" xfId="17" applyNumberFormat="1" applyFont="1" applyFill="1" applyBorder="1" applyAlignment="1" applyProtection="1">
      <alignment vertical="center" wrapText="1"/>
      <protection/>
    </xf>
    <xf numFmtId="38" fontId="1" fillId="12" borderId="30" xfId="17" applyNumberFormat="1" applyFont="1" applyFill="1" applyBorder="1" applyAlignment="1" applyProtection="1">
      <alignment vertical="center" wrapText="1"/>
      <protection locked="0"/>
    </xf>
    <xf numFmtId="38" fontId="1" fillId="2" borderId="30" xfId="17" applyNumberFormat="1" applyFont="1" applyFill="1" applyBorder="1" applyAlignment="1" applyProtection="1">
      <alignment vertical="center" wrapText="1"/>
      <protection/>
    </xf>
    <xf numFmtId="0" fontId="1" fillId="12" borderId="10" xfId="0" applyFont="1" applyFill="1" applyBorder="1" applyAlignment="1" applyProtection="1">
      <alignment vertical="center" wrapText="1"/>
      <protection locked="0"/>
    </xf>
    <xf numFmtId="0" fontId="1" fillId="12" borderId="30" xfId="0" applyFont="1" applyFill="1" applyBorder="1" applyAlignment="1" applyProtection="1">
      <alignment vertical="center"/>
      <protection locked="0"/>
    </xf>
    <xf numFmtId="0" fontId="1" fillId="4" borderId="30" xfId="0" applyFont="1" applyFill="1" applyBorder="1" applyAlignment="1" applyProtection="1">
      <alignment vertical="center"/>
      <protection locked="0"/>
    </xf>
    <xf numFmtId="0" fontId="1" fillId="12" borderId="24" xfId="0" applyFont="1" applyFill="1" applyBorder="1" applyAlignment="1" applyProtection="1">
      <alignment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4" borderId="31" xfId="0" applyFont="1" applyFill="1" applyBorder="1" applyAlignment="1" applyProtection="1">
      <alignment vertical="center" wrapText="1"/>
      <protection locked="0"/>
    </xf>
    <xf numFmtId="38" fontId="1" fillId="12" borderId="31" xfId="17" applyFont="1" applyFill="1" applyBorder="1" applyAlignment="1" applyProtection="1">
      <alignment vertical="center" wrapText="1"/>
      <protection locked="0"/>
    </xf>
    <xf numFmtId="176" fontId="1" fillId="12" borderId="31" xfId="17" applyNumberFormat="1" applyFont="1" applyFill="1" applyBorder="1" applyAlignment="1" applyProtection="1">
      <alignment vertical="center" wrapText="1"/>
      <protection locked="0"/>
    </xf>
    <xf numFmtId="176" fontId="1" fillId="2" borderId="31" xfId="17" applyNumberFormat="1" applyFont="1" applyFill="1" applyBorder="1" applyAlignment="1" applyProtection="1">
      <alignment vertical="center" wrapText="1"/>
      <protection/>
    </xf>
    <xf numFmtId="38" fontId="1" fillId="12" borderId="31" xfId="17" applyNumberFormat="1" applyFont="1" applyFill="1" applyBorder="1" applyAlignment="1" applyProtection="1">
      <alignment vertical="center" wrapText="1"/>
      <protection locked="0"/>
    </xf>
    <xf numFmtId="38" fontId="1" fillId="2" borderId="31" xfId="17" applyNumberFormat="1" applyFont="1" applyFill="1" applyBorder="1" applyAlignment="1" applyProtection="1">
      <alignment vertical="center" wrapText="1"/>
      <protection/>
    </xf>
    <xf numFmtId="0" fontId="1" fillId="12" borderId="11" xfId="0" applyFont="1" applyFill="1" applyBorder="1" applyAlignment="1" applyProtection="1">
      <alignment vertical="center" wrapText="1"/>
      <protection locked="0"/>
    </xf>
    <xf numFmtId="0" fontId="1" fillId="12" borderId="31" xfId="0" applyFont="1" applyFill="1" applyBorder="1" applyAlignment="1" applyProtection="1">
      <alignment vertical="center"/>
      <protection locked="0"/>
    </xf>
    <xf numFmtId="0" fontId="1" fillId="4" borderId="31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4" borderId="32" xfId="0" applyFont="1" applyFill="1" applyBorder="1" applyAlignment="1" applyProtection="1">
      <alignment vertical="center" wrapText="1"/>
      <protection locked="0"/>
    </xf>
    <xf numFmtId="38" fontId="1" fillId="12" borderId="32" xfId="17" applyFont="1" applyFill="1" applyBorder="1" applyAlignment="1" applyProtection="1">
      <alignment vertical="center" wrapText="1"/>
      <protection locked="0"/>
    </xf>
    <xf numFmtId="176" fontId="1" fillId="12" borderId="32" xfId="17" applyNumberFormat="1" applyFont="1" applyFill="1" applyBorder="1" applyAlignment="1" applyProtection="1">
      <alignment vertical="center" wrapText="1"/>
      <protection locked="0"/>
    </xf>
    <xf numFmtId="176" fontId="1" fillId="2" borderId="32" xfId="17" applyNumberFormat="1" applyFont="1" applyFill="1" applyBorder="1" applyAlignment="1" applyProtection="1">
      <alignment vertical="center" wrapText="1"/>
      <protection/>
    </xf>
    <xf numFmtId="38" fontId="1" fillId="12" borderId="32" xfId="17" applyNumberFormat="1" applyFont="1" applyFill="1" applyBorder="1" applyAlignment="1" applyProtection="1">
      <alignment vertical="center" wrapText="1"/>
      <protection locked="0"/>
    </xf>
    <xf numFmtId="38" fontId="1" fillId="2" borderId="32" xfId="17" applyNumberFormat="1" applyFont="1" applyFill="1" applyBorder="1" applyAlignment="1" applyProtection="1">
      <alignment vertical="center" wrapText="1"/>
      <protection/>
    </xf>
    <xf numFmtId="0" fontId="1" fillId="12" borderId="20" xfId="0" applyFont="1" applyFill="1" applyBorder="1" applyAlignment="1" applyProtection="1">
      <alignment vertical="center" wrapText="1"/>
      <protection locked="0"/>
    </xf>
    <xf numFmtId="0" fontId="1" fillId="12" borderId="32" xfId="0" applyFont="1" applyFill="1" applyBorder="1" applyAlignment="1" applyProtection="1">
      <alignment vertical="center"/>
      <protection locked="0"/>
    </xf>
    <xf numFmtId="0" fontId="1" fillId="4" borderId="32" xfId="0" applyFont="1" applyFill="1" applyBorder="1" applyAlignment="1" applyProtection="1">
      <alignment vertical="center"/>
      <protection locked="0"/>
    </xf>
    <xf numFmtId="0" fontId="1" fillId="12" borderId="33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38" fontId="1" fillId="0" borderId="0" xfId="17" applyFont="1" applyFill="1" applyBorder="1" applyAlignment="1" applyProtection="1">
      <alignment vertical="center" wrapText="1"/>
      <protection locked="0"/>
    </xf>
    <xf numFmtId="176" fontId="1" fillId="0" borderId="0" xfId="17" applyNumberFormat="1" applyFont="1" applyFill="1" applyBorder="1" applyAlignment="1" applyProtection="1">
      <alignment vertical="center" wrapText="1"/>
      <protection locked="0"/>
    </xf>
    <xf numFmtId="176" fontId="1" fillId="0" borderId="0" xfId="17" applyNumberFormat="1" applyFont="1" applyFill="1" applyBorder="1" applyAlignment="1" applyProtection="1">
      <alignment vertical="center" wrapText="1"/>
      <protection/>
    </xf>
    <xf numFmtId="38" fontId="1" fillId="0" borderId="0" xfId="17" applyNumberFormat="1" applyFont="1" applyFill="1" applyBorder="1" applyAlignment="1" applyProtection="1">
      <alignment vertical="center" wrapText="1"/>
      <protection locked="0"/>
    </xf>
    <xf numFmtId="38" fontId="1" fillId="0" borderId="0" xfId="17" applyNumberFormat="1" applyFont="1" applyFill="1" applyBorder="1" applyAlignment="1" applyProtection="1">
      <alignment vertical="center" wrapText="1"/>
      <protection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4" borderId="10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4" borderId="20" xfId="0" applyFont="1" applyFill="1" applyBorder="1" applyAlignment="1" applyProtection="1">
      <alignment vertical="center" wrapText="1"/>
      <protection locked="0"/>
    </xf>
    <xf numFmtId="176" fontId="1" fillId="2" borderId="4" xfId="17" applyNumberFormat="1" applyFont="1" applyFill="1" applyBorder="1" applyAlignment="1" applyProtection="1">
      <alignment vertical="center" wrapText="1"/>
      <protection/>
    </xf>
    <xf numFmtId="0" fontId="1" fillId="0" borderId="35" xfId="0" applyFont="1" applyBorder="1" applyAlignment="1" applyProtection="1">
      <alignment vertical="center"/>
      <protection locked="0"/>
    </xf>
    <xf numFmtId="0" fontId="1" fillId="4" borderId="36" xfId="0" applyFont="1" applyFill="1" applyBorder="1" applyAlignment="1" applyProtection="1">
      <alignment vertical="center" wrapText="1"/>
      <protection locked="0"/>
    </xf>
    <xf numFmtId="38" fontId="1" fillId="12" borderId="35" xfId="17" applyFont="1" applyFill="1" applyBorder="1" applyAlignment="1" applyProtection="1">
      <alignment vertical="center" wrapText="1"/>
      <protection locked="0"/>
    </xf>
    <xf numFmtId="176" fontId="1" fillId="12" borderId="35" xfId="17" applyNumberFormat="1" applyFont="1" applyFill="1" applyBorder="1" applyAlignment="1" applyProtection="1">
      <alignment vertical="center" wrapText="1"/>
      <protection locked="0"/>
    </xf>
    <xf numFmtId="176" fontId="1" fillId="2" borderId="34" xfId="17" applyNumberFormat="1" applyFont="1" applyFill="1" applyBorder="1" applyAlignment="1" applyProtection="1">
      <alignment vertical="center" wrapText="1"/>
      <protection/>
    </xf>
    <xf numFmtId="38" fontId="1" fillId="12" borderId="35" xfId="17" applyNumberFormat="1" applyFont="1" applyFill="1" applyBorder="1" applyAlignment="1" applyProtection="1">
      <alignment vertical="center" wrapText="1"/>
      <protection locked="0"/>
    </xf>
    <xf numFmtId="0" fontId="1" fillId="12" borderId="36" xfId="0" applyFont="1" applyFill="1" applyBorder="1" applyAlignment="1" applyProtection="1">
      <alignment vertical="center" wrapText="1"/>
      <protection locked="0"/>
    </xf>
    <xf numFmtId="0" fontId="1" fillId="12" borderId="35" xfId="0" applyFont="1" applyFill="1" applyBorder="1" applyAlignment="1" applyProtection="1">
      <alignment vertical="center"/>
      <protection locked="0"/>
    </xf>
    <xf numFmtId="0" fontId="1" fillId="4" borderId="35" xfId="0" applyFont="1" applyFill="1" applyBorder="1" applyAlignment="1" applyProtection="1">
      <alignment vertical="center"/>
      <protection locked="0"/>
    </xf>
    <xf numFmtId="0" fontId="1" fillId="12" borderId="37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4" borderId="13" xfId="0" applyFont="1" applyFill="1" applyBorder="1" applyAlignment="1" applyProtection="1">
      <alignment vertical="center" wrapText="1"/>
      <protection locked="0"/>
    </xf>
    <xf numFmtId="38" fontId="1" fillId="12" borderId="2" xfId="17" applyFont="1" applyFill="1" applyBorder="1" applyAlignment="1" applyProtection="1">
      <alignment vertical="center" wrapText="1"/>
      <protection locked="0"/>
    </xf>
    <xf numFmtId="176" fontId="1" fillId="12" borderId="2" xfId="17" applyNumberFormat="1" applyFont="1" applyFill="1" applyBorder="1" applyAlignment="1" applyProtection="1">
      <alignment vertical="center" wrapText="1"/>
      <protection locked="0"/>
    </xf>
    <xf numFmtId="38" fontId="1" fillId="12" borderId="2" xfId="17" applyNumberFormat="1" applyFont="1" applyFill="1" applyBorder="1" applyAlignment="1" applyProtection="1">
      <alignment vertical="center" wrapText="1"/>
      <protection locked="0"/>
    </xf>
    <xf numFmtId="0" fontId="1" fillId="12" borderId="13" xfId="0" applyFont="1" applyFill="1" applyBorder="1" applyAlignment="1" applyProtection="1">
      <alignment vertical="center" wrapText="1"/>
      <protection locked="0"/>
    </xf>
    <xf numFmtId="0" fontId="1" fillId="12" borderId="2" xfId="0" applyFont="1" applyFill="1" applyBorder="1" applyAlignment="1" applyProtection="1">
      <alignment vertical="center"/>
      <protection locked="0"/>
    </xf>
    <xf numFmtId="0" fontId="1" fillId="4" borderId="2" xfId="0" applyFont="1" applyFill="1" applyBorder="1" applyAlignment="1" applyProtection="1">
      <alignment vertical="center"/>
      <protection locked="0"/>
    </xf>
    <xf numFmtId="0" fontId="1" fillId="12" borderId="9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vertical="center"/>
      <protection locked="0"/>
    </xf>
    <xf numFmtId="176" fontId="1" fillId="2" borderId="24" xfId="17" applyNumberFormat="1" applyFont="1" applyFill="1" applyBorder="1" applyAlignment="1" applyProtection="1">
      <alignment vertical="center"/>
      <protection locked="0"/>
    </xf>
    <xf numFmtId="38" fontId="1" fillId="0" borderId="10" xfId="17" applyNumberFormat="1" applyFont="1" applyBorder="1" applyAlignment="1" applyProtection="1">
      <alignment vertical="center"/>
      <protection locked="0"/>
    </xf>
    <xf numFmtId="176" fontId="1" fillId="2" borderId="6" xfId="17" applyNumberFormat="1" applyFont="1" applyFill="1" applyBorder="1" applyAlignment="1" applyProtection="1">
      <alignment vertical="center"/>
      <protection/>
    </xf>
    <xf numFmtId="38" fontId="1" fillId="0" borderId="20" xfId="17" applyNumberFormat="1" applyFont="1" applyBorder="1" applyAlignment="1" applyProtection="1">
      <alignment vertical="center"/>
      <protection locked="0"/>
    </xf>
    <xf numFmtId="176" fontId="1" fillId="2" borderId="33" xfId="17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38" fontId="1" fillId="12" borderId="24" xfId="17" applyNumberFormat="1" applyFont="1" applyFill="1" applyBorder="1" applyAlignment="1" applyProtection="1">
      <alignment vertical="center"/>
      <protection/>
    </xf>
    <xf numFmtId="38" fontId="1" fillId="2" borderId="6" xfId="17" applyNumberFormat="1" applyFont="1" applyFill="1" applyBorder="1" applyAlignment="1" applyProtection="1">
      <alignment vertical="center"/>
      <protection/>
    </xf>
    <xf numFmtId="176" fontId="1" fillId="2" borderId="33" xfId="17" applyNumberFormat="1" applyFont="1" applyFill="1" applyBorder="1" applyAlignment="1" applyProtection="1">
      <alignment vertical="center"/>
      <protection/>
    </xf>
    <xf numFmtId="38" fontId="1" fillId="2" borderId="33" xfId="17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38" fontId="1" fillId="0" borderId="0" xfId="17" applyFont="1" applyBorder="1" applyAlignment="1" applyProtection="1">
      <alignment vertical="center"/>
      <protection locked="0"/>
    </xf>
    <xf numFmtId="176" fontId="1" fillId="0" borderId="0" xfId="17" applyNumberFormat="1" applyFont="1" applyBorder="1" applyAlignment="1" applyProtection="1">
      <alignment vertical="center"/>
      <protection locked="0"/>
    </xf>
    <xf numFmtId="38" fontId="1" fillId="0" borderId="0" xfId="17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17" borderId="0" xfId="0" applyFont="1" applyFill="1" applyAlignment="1">
      <alignment/>
    </xf>
    <xf numFmtId="176" fontId="1" fillId="3" borderId="30" xfId="17" applyNumberFormat="1" applyFont="1" applyFill="1" applyBorder="1" applyAlignment="1" applyProtection="1">
      <alignment vertical="center" wrapText="1"/>
      <protection/>
    </xf>
    <xf numFmtId="176" fontId="1" fillId="3" borderId="31" xfId="17" applyNumberFormat="1" applyFont="1" applyFill="1" applyBorder="1" applyAlignment="1" applyProtection="1">
      <alignment vertical="center" wrapText="1"/>
      <protection/>
    </xf>
    <xf numFmtId="176" fontId="1" fillId="3" borderId="32" xfId="17" applyNumberFormat="1" applyFont="1" applyFill="1" applyBorder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9" fontId="1" fillId="2" borderId="0" xfId="0" applyNumberFormat="1" applyFont="1" applyFill="1" applyAlignment="1">
      <alignment/>
    </xf>
    <xf numFmtId="0" fontId="1" fillId="0" borderId="2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2" borderId="23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12" borderId="39" xfId="0" applyFont="1" applyFill="1" applyBorder="1" applyAlignment="1" applyProtection="1">
      <alignment/>
      <protection/>
    </xf>
    <xf numFmtId="0" fontId="1" fillId="11" borderId="15" xfId="0" applyFont="1" applyFill="1" applyBorder="1" applyAlignment="1" applyProtection="1">
      <alignment/>
      <protection/>
    </xf>
    <xf numFmtId="0" fontId="1" fillId="9" borderId="15" xfId="0" applyFont="1" applyFill="1" applyBorder="1" applyAlignment="1" applyProtection="1">
      <alignment/>
      <protection/>
    </xf>
    <xf numFmtId="0" fontId="1" fillId="2" borderId="26" xfId="0" applyFont="1" applyFill="1" applyBorder="1" applyAlignment="1" applyProtection="1">
      <alignment/>
      <protection/>
    </xf>
    <xf numFmtId="0" fontId="1" fillId="3" borderId="23" xfId="0" applyFont="1" applyFill="1" applyBorder="1" applyAlignment="1" applyProtection="1">
      <alignment/>
      <protection/>
    </xf>
    <xf numFmtId="176" fontId="1" fillId="2" borderId="11" xfId="0" applyNumberFormat="1" applyFont="1" applyFill="1" applyBorder="1" applyAlignment="1" applyProtection="1">
      <alignment vertical="center"/>
      <protection locked="0"/>
    </xf>
    <xf numFmtId="38" fontId="1" fillId="0" borderId="10" xfId="17" applyFont="1" applyFill="1" applyBorder="1" applyAlignment="1" applyProtection="1">
      <alignment/>
      <protection locked="0"/>
    </xf>
    <xf numFmtId="176" fontId="1" fillId="0" borderId="30" xfId="17" applyNumberFormat="1" applyFont="1" applyFill="1" applyBorder="1" applyAlignment="1" applyProtection="1">
      <alignment/>
      <protection locked="0"/>
    </xf>
    <xf numFmtId="38" fontId="1" fillId="0" borderId="36" xfId="17" applyFont="1" applyFill="1" applyBorder="1" applyAlignment="1" applyProtection="1">
      <alignment/>
      <protection locked="0"/>
    </xf>
    <xf numFmtId="176" fontId="1" fillId="0" borderId="35" xfId="17" applyNumberFormat="1" applyFont="1" applyFill="1" applyBorder="1" applyAlignment="1" applyProtection="1">
      <alignment/>
      <protection locked="0"/>
    </xf>
    <xf numFmtId="38" fontId="1" fillId="0" borderId="11" xfId="17" applyFont="1" applyFill="1" applyBorder="1" applyAlignment="1" applyProtection="1">
      <alignment/>
      <protection locked="0"/>
    </xf>
    <xf numFmtId="176" fontId="1" fillId="0" borderId="31" xfId="17" applyNumberFormat="1" applyFont="1" applyFill="1" applyBorder="1" applyAlignment="1" applyProtection="1">
      <alignment/>
      <protection locked="0"/>
    </xf>
    <xf numFmtId="38" fontId="1" fillId="0" borderId="20" xfId="17" applyFont="1" applyFill="1" applyBorder="1" applyAlignment="1" applyProtection="1">
      <alignment/>
      <protection locked="0"/>
    </xf>
    <xf numFmtId="38" fontId="1" fillId="0" borderId="10" xfId="17" applyNumberFormat="1" applyFont="1" applyFill="1" applyBorder="1" applyAlignment="1" applyProtection="1">
      <alignment/>
      <protection locked="0"/>
    </xf>
    <xf numFmtId="38" fontId="1" fillId="0" borderId="11" xfId="17" applyNumberFormat="1" applyFont="1" applyFill="1" applyBorder="1" applyAlignment="1" applyProtection="1">
      <alignment/>
      <protection locked="0"/>
    </xf>
    <xf numFmtId="38" fontId="1" fillId="0" borderId="20" xfId="17" applyNumberFormat="1" applyFont="1" applyFill="1" applyBorder="1" applyAlignment="1" applyProtection="1">
      <alignment/>
      <protection locked="0"/>
    </xf>
    <xf numFmtId="38" fontId="1" fillId="0" borderId="0" xfId="17" applyFont="1" applyBorder="1" applyAlignment="1" applyProtection="1">
      <alignment/>
      <protection/>
    </xf>
    <xf numFmtId="176" fontId="1" fillId="0" borderId="0" xfId="17" applyNumberFormat="1" applyFont="1" applyBorder="1" applyAlignment="1" applyProtection="1">
      <alignment/>
      <protection/>
    </xf>
    <xf numFmtId="38" fontId="1" fillId="0" borderId="0" xfId="17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3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9" borderId="37" xfId="0" applyFont="1" applyFill="1" applyBorder="1" applyAlignment="1" applyProtection="1">
      <alignment horizontal="right"/>
      <protection locked="0"/>
    </xf>
    <xf numFmtId="0" fontId="1" fillId="0" borderId="25" xfId="0" applyFont="1" applyBorder="1" applyAlignment="1" applyProtection="1">
      <alignment/>
      <protection/>
    </xf>
    <xf numFmtId="0" fontId="1" fillId="2" borderId="17" xfId="0" applyFont="1" applyFill="1" applyBorder="1" applyAlignment="1" applyProtection="1">
      <alignment horizontal="center"/>
      <protection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5" fillId="0" borderId="0" xfId="0" applyFont="1" applyAlignment="1" quotePrefix="1">
      <alignment/>
    </xf>
    <xf numFmtId="56" fontId="5" fillId="0" borderId="0" xfId="0" applyNumberFormat="1" applyFont="1" applyAlignment="1" quotePrefix="1">
      <alignment/>
    </xf>
    <xf numFmtId="0" fontId="1" fillId="0" borderId="0" xfId="0" applyFont="1" applyBorder="1" applyAlignment="1">
      <alignment/>
    </xf>
    <xf numFmtId="0" fontId="7" fillId="4" borderId="1" xfId="0" applyFont="1" applyFill="1" applyBorder="1" applyAlignment="1">
      <alignment wrapText="1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4" borderId="42" xfId="0" applyFont="1" applyFill="1" applyBorder="1" applyAlignment="1">
      <alignment/>
    </xf>
    <xf numFmtId="0" fontId="1" fillId="12" borderId="42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176" fontId="1" fillId="4" borderId="32" xfId="17" applyNumberFormat="1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1" fillId="17" borderId="15" xfId="0" applyFont="1" applyFill="1" applyBorder="1" applyAlignment="1" applyProtection="1">
      <alignment/>
      <protection/>
    </xf>
    <xf numFmtId="9" fontId="1" fillId="12" borderId="17" xfId="0" applyNumberFormat="1" applyFont="1" applyFill="1" applyBorder="1" applyAlignment="1" applyProtection="1">
      <alignment/>
      <protection/>
    </xf>
    <xf numFmtId="9" fontId="1" fillId="12" borderId="22" xfId="0" applyNumberFormat="1" applyFont="1" applyFill="1" applyBorder="1" applyAlignment="1" applyProtection="1">
      <alignment/>
      <protection/>
    </xf>
    <xf numFmtId="0" fontId="1" fillId="2" borderId="14" xfId="0" applyFont="1" applyFill="1" applyBorder="1" applyAlignment="1" applyProtection="1">
      <alignment/>
      <protection/>
    </xf>
    <xf numFmtId="9" fontId="1" fillId="2" borderId="13" xfId="15" applyFont="1" applyFill="1" applyBorder="1" applyAlignment="1" applyProtection="1">
      <alignment/>
      <protection/>
    </xf>
    <xf numFmtId="182" fontId="1" fillId="2" borderId="1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8" fillId="12" borderId="45" xfId="0" applyFont="1" applyFill="1" applyBorder="1" applyAlignment="1" applyProtection="1">
      <alignment horizontal="center" vertical="center" shrinkToFit="1"/>
      <protection/>
    </xf>
    <xf numFmtId="182" fontId="1" fillId="3" borderId="1" xfId="0" applyNumberFormat="1" applyFont="1" applyFill="1" applyBorder="1" applyAlignment="1">
      <alignment/>
    </xf>
    <xf numFmtId="182" fontId="1" fillId="2" borderId="17" xfId="0" applyNumberFormat="1" applyFont="1" applyFill="1" applyBorder="1" applyAlignment="1" applyProtection="1">
      <alignment/>
      <protection/>
    </xf>
    <xf numFmtId="182" fontId="1" fillId="2" borderId="18" xfId="0" applyNumberFormat="1" applyFont="1" applyFill="1" applyBorder="1" applyAlignment="1" applyProtection="1">
      <alignment/>
      <protection/>
    </xf>
    <xf numFmtId="182" fontId="1" fillId="2" borderId="22" xfId="0" applyNumberFormat="1" applyFont="1" applyFill="1" applyBorder="1" applyAlignment="1" applyProtection="1">
      <alignment/>
      <protection/>
    </xf>
    <xf numFmtId="0" fontId="1" fillId="12" borderId="9" xfId="0" applyFont="1" applyFill="1" applyBorder="1" applyAlignment="1" applyProtection="1">
      <alignment/>
      <protection locked="0"/>
    </xf>
    <xf numFmtId="0" fontId="1" fillId="12" borderId="3" xfId="0" applyFont="1" applyFill="1" applyBorder="1" applyAlignment="1" applyProtection="1">
      <alignment/>
      <protection locked="0"/>
    </xf>
    <xf numFmtId="9" fontId="1" fillId="12" borderId="46" xfId="15" applyFont="1" applyFill="1" applyBorder="1" applyAlignment="1" applyProtection="1">
      <alignment/>
      <protection locked="0"/>
    </xf>
    <xf numFmtId="0" fontId="1" fillId="4" borderId="1" xfId="0" applyFont="1" applyFill="1" applyBorder="1" applyAlignment="1" applyProtection="1">
      <alignment/>
      <protection locked="0"/>
    </xf>
    <xf numFmtId="0" fontId="1" fillId="4" borderId="22" xfId="0" applyFont="1" applyFill="1" applyBorder="1" applyAlignment="1" applyProtection="1">
      <alignment horizontal="center"/>
      <protection locked="0"/>
    </xf>
    <xf numFmtId="0" fontId="1" fillId="12" borderId="17" xfId="0" applyFont="1" applyFill="1" applyBorder="1" applyAlignment="1" applyProtection="1">
      <alignment horizontal="center"/>
      <protection locked="0"/>
    </xf>
    <xf numFmtId="0" fontId="1" fillId="4" borderId="4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1" fillId="2" borderId="33" xfId="0" applyFont="1" applyFill="1" applyBorder="1" applyAlignment="1" applyProtection="1">
      <alignment/>
      <protection/>
    </xf>
    <xf numFmtId="0" fontId="1" fillId="2" borderId="46" xfId="0" applyFont="1" applyFill="1" applyBorder="1" applyAlignment="1" applyProtection="1">
      <alignment/>
      <protection/>
    </xf>
    <xf numFmtId="0" fontId="1" fillId="4" borderId="7" xfId="0" applyFont="1" applyFill="1" applyBorder="1" applyAlignment="1" applyProtection="1">
      <alignment/>
      <protection locked="0"/>
    </xf>
    <xf numFmtId="0" fontId="1" fillId="4" borderId="9" xfId="0" applyFont="1" applyFill="1" applyBorder="1" applyAlignment="1" applyProtection="1">
      <alignment/>
      <protection locked="0"/>
    </xf>
    <xf numFmtId="0" fontId="1" fillId="7" borderId="1" xfId="0" applyFont="1" applyFill="1" applyBorder="1" applyAlignment="1" applyProtection="1">
      <alignment/>
      <protection/>
    </xf>
    <xf numFmtId="0" fontId="1" fillId="8" borderId="1" xfId="0" applyFont="1" applyFill="1" applyBorder="1" applyAlignment="1" applyProtection="1">
      <alignment/>
      <protection/>
    </xf>
    <xf numFmtId="0" fontId="1" fillId="6" borderId="1" xfId="0" applyFont="1" applyFill="1" applyBorder="1" applyAlignment="1" applyProtection="1">
      <alignment/>
      <protection/>
    </xf>
    <xf numFmtId="0" fontId="1" fillId="10" borderId="1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4" borderId="14" xfId="0" applyFont="1" applyFill="1" applyBorder="1" applyAlignment="1" applyProtection="1">
      <alignment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4" borderId="11" xfId="0" applyFont="1" applyFill="1" applyBorder="1" applyAlignment="1" applyProtection="1">
      <alignment/>
      <protection locked="0"/>
    </xf>
    <xf numFmtId="0" fontId="1" fillId="4" borderId="5" xfId="0" applyFont="1" applyFill="1" applyBorder="1" applyAlignment="1" applyProtection="1">
      <alignment/>
      <protection locked="0"/>
    </xf>
    <xf numFmtId="0" fontId="1" fillId="4" borderId="20" xfId="0" applyFont="1" applyFill="1" applyBorder="1" applyAlignment="1" applyProtection="1">
      <alignment/>
      <protection locked="0"/>
    </xf>
    <xf numFmtId="0" fontId="1" fillId="4" borderId="21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1" fillId="4" borderId="19" xfId="0" applyFont="1" applyFill="1" applyBorder="1" applyAlignment="1" applyProtection="1">
      <alignment/>
      <protection locked="0"/>
    </xf>
    <xf numFmtId="0" fontId="1" fillId="4" borderId="48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/>
      <protection/>
    </xf>
    <xf numFmtId="0" fontId="1" fillId="4" borderId="18" xfId="0" applyFont="1" applyFill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1" fillId="4" borderId="49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9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16" borderId="0" xfId="0" applyFont="1" applyFill="1" applyAlignment="1" applyProtection="1">
      <alignment/>
      <protection/>
    </xf>
    <xf numFmtId="0" fontId="1" fillId="12" borderId="45" xfId="0" applyFont="1" applyFill="1" applyBorder="1" applyAlignment="1" applyProtection="1">
      <alignment/>
      <protection locked="0"/>
    </xf>
    <xf numFmtId="0" fontId="1" fillId="4" borderId="8" xfId="0" applyFont="1" applyFill="1" applyBorder="1" applyAlignment="1" applyProtection="1">
      <alignment/>
      <protection locked="0"/>
    </xf>
    <xf numFmtId="0" fontId="1" fillId="12" borderId="2" xfId="0" applyFont="1" applyFill="1" applyBorder="1" applyAlignment="1" applyProtection="1">
      <alignment horizontal="center"/>
      <protection locked="0"/>
    </xf>
    <xf numFmtId="0" fontId="1" fillId="12" borderId="9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13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0" fontId="1" fillId="12" borderId="0" xfId="0" applyFont="1" applyFill="1" applyBorder="1" applyAlignment="1" applyProtection="1">
      <alignment/>
      <protection locked="0"/>
    </xf>
    <xf numFmtId="0" fontId="1" fillId="12" borderId="8" xfId="0" applyFont="1" applyFill="1" applyBorder="1" applyAlignment="1" applyProtection="1">
      <alignment/>
      <protection locked="0"/>
    </xf>
    <xf numFmtId="0" fontId="1" fillId="12" borderId="25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/>
      <protection locked="0"/>
    </xf>
    <xf numFmtId="0" fontId="1" fillId="12" borderId="15" xfId="0" applyFont="1" applyFill="1" applyBorder="1" applyAlignment="1" applyProtection="1">
      <alignment/>
      <protection locked="0"/>
    </xf>
    <xf numFmtId="0" fontId="1" fillId="12" borderId="23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/>
      <protection locked="0"/>
    </xf>
    <xf numFmtId="0" fontId="1" fillId="4" borderId="22" xfId="0" applyFont="1" applyFill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5.00390625" style="25" customWidth="1"/>
    <col min="2" max="2" width="9.75390625" style="25" customWidth="1"/>
    <col min="3" max="10" width="3.875" style="25" customWidth="1"/>
    <col min="11" max="11" width="4.00390625" style="25" customWidth="1"/>
    <col min="12" max="12" width="4.50390625" style="25" customWidth="1"/>
    <col min="13" max="14" width="3.875" style="25" customWidth="1"/>
    <col min="15" max="15" width="6.125" style="25" customWidth="1"/>
    <col min="16" max="18" width="9.375" style="25" customWidth="1"/>
    <col min="19" max="19" width="4.625" style="25" customWidth="1"/>
    <col min="20" max="20" width="4.875" style="25" customWidth="1"/>
    <col min="21" max="21" width="3.875" style="25" customWidth="1"/>
    <col min="22" max="23" width="6.25390625" style="25" customWidth="1"/>
    <col min="24" max="26" width="13.75390625" style="25" customWidth="1"/>
    <col min="27" max="27" width="14.25390625" style="25" customWidth="1"/>
    <col min="28" max="29" width="6.00390625" style="25" customWidth="1"/>
    <col min="30" max="30" width="7.50390625" style="25" customWidth="1"/>
    <col min="31" max="31" width="14.50390625" style="25" customWidth="1"/>
    <col min="32" max="33" width="7.625" style="25" customWidth="1"/>
    <col min="34" max="16384" width="9.00390625" style="25" customWidth="1"/>
  </cols>
  <sheetData>
    <row r="1" spans="2:33" ht="13.5" customHeight="1">
      <c r="B1" s="26" t="s">
        <v>59</v>
      </c>
      <c r="C1" s="35"/>
      <c r="D1" s="35"/>
      <c r="E1" s="35"/>
      <c r="F1" s="35"/>
      <c r="G1" s="35"/>
      <c r="H1" s="35"/>
      <c r="I1" s="35"/>
      <c r="J1" s="35"/>
      <c r="K1" s="35"/>
      <c r="L1" s="26"/>
      <c r="M1" s="26"/>
      <c r="N1" s="333" t="s">
        <v>73</v>
      </c>
      <c r="O1" s="333"/>
      <c r="P1" s="26" t="s">
        <v>74</v>
      </c>
      <c r="Q1" s="26"/>
      <c r="R1" s="32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2:33" ht="13.5" customHeight="1">
      <c r="B2" s="26" t="s">
        <v>60</v>
      </c>
      <c r="C2" s="36"/>
      <c r="D2" s="36"/>
      <c r="E2" s="36"/>
      <c r="F2" s="36"/>
      <c r="G2" s="36"/>
      <c r="H2" s="36"/>
      <c r="I2" s="36"/>
      <c r="J2" s="36"/>
      <c r="K2" s="36"/>
      <c r="L2" s="26"/>
      <c r="M2" s="26" t="s">
        <v>249</v>
      </c>
      <c r="N2" s="346"/>
      <c r="O2" s="347"/>
      <c r="P2" s="108"/>
      <c r="Q2" s="58" t="s">
        <v>75</v>
      </c>
      <c r="R2" s="278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ht="11.25">
      <c r="B3" s="26" t="s">
        <v>234</v>
      </c>
      <c r="C3" s="36"/>
      <c r="D3" s="36"/>
      <c r="E3" s="36"/>
      <c r="F3" s="36"/>
      <c r="G3" s="36"/>
      <c r="H3" s="36"/>
      <c r="I3" s="36"/>
      <c r="J3" s="36"/>
      <c r="K3" s="36"/>
      <c r="L3" s="26"/>
      <c r="M3" s="26" t="s">
        <v>250</v>
      </c>
      <c r="N3" s="342"/>
      <c r="O3" s="343"/>
      <c r="P3" s="275"/>
      <c r="Q3" s="60"/>
      <c r="R3" s="314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11.25">
      <c r="B4" s="26" t="s">
        <v>61</v>
      </c>
      <c r="C4" s="36"/>
      <c r="D4" s="36"/>
      <c r="E4" s="36"/>
      <c r="F4" s="36"/>
      <c r="G4" s="36"/>
      <c r="H4" s="36"/>
      <c r="I4" s="36"/>
      <c r="J4" s="36"/>
      <c r="K4" s="36"/>
      <c r="L4" s="26"/>
      <c r="M4" s="26"/>
      <c r="N4" s="342"/>
      <c r="O4" s="343"/>
      <c r="P4" s="51"/>
      <c r="Q4" s="60"/>
      <c r="R4" s="279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ht="11.25">
      <c r="B5" s="26" t="s">
        <v>62</v>
      </c>
      <c r="C5" s="36"/>
      <c r="D5" s="36"/>
      <c r="E5" s="36"/>
      <c r="F5" s="36"/>
      <c r="G5" s="36"/>
      <c r="H5" s="36"/>
      <c r="I5" s="36"/>
      <c r="J5" s="36"/>
      <c r="K5" s="36"/>
      <c r="L5" s="26"/>
      <c r="M5" s="26"/>
      <c r="N5" s="342"/>
      <c r="O5" s="343"/>
      <c r="P5" s="51"/>
      <c r="Q5" s="60"/>
      <c r="R5" s="279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2:33" ht="11.25">
      <c r="B6" s="26" t="s">
        <v>63</v>
      </c>
      <c r="C6" s="36"/>
      <c r="D6" s="36"/>
      <c r="E6" s="36"/>
      <c r="F6" s="36"/>
      <c r="G6" s="36"/>
      <c r="H6" s="36"/>
      <c r="I6" s="36"/>
      <c r="J6" s="36"/>
      <c r="K6" s="36"/>
      <c r="L6" s="26"/>
      <c r="M6" s="26"/>
      <c r="N6" s="342"/>
      <c r="O6" s="343"/>
      <c r="P6" s="51"/>
      <c r="Q6" s="60"/>
      <c r="R6" s="27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2:33" ht="11.25">
      <c r="B7" s="26" t="s">
        <v>64</v>
      </c>
      <c r="C7" s="36"/>
      <c r="D7" s="36"/>
      <c r="E7" s="36"/>
      <c r="F7" s="36"/>
      <c r="G7" s="36"/>
      <c r="H7" s="36"/>
      <c r="I7" s="36"/>
      <c r="J7" s="36"/>
      <c r="K7" s="36"/>
      <c r="L7" s="26"/>
      <c r="M7" s="26"/>
      <c r="N7" s="342"/>
      <c r="O7" s="343"/>
      <c r="P7" s="51"/>
      <c r="Q7" s="58" t="s">
        <v>77</v>
      </c>
      <c r="R7" s="278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2:33" ht="11.25">
      <c r="B8" s="26" t="s">
        <v>65</v>
      </c>
      <c r="C8" s="36"/>
      <c r="D8" s="36"/>
      <c r="E8" s="36"/>
      <c r="F8" s="36"/>
      <c r="G8" s="36"/>
      <c r="H8" s="36"/>
      <c r="I8" s="36"/>
      <c r="J8" s="36"/>
      <c r="K8" s="36"/>
      <c r="L8" s="26"/>
      <c r="M8" s="26"/>
      <c r="N8" s="342"/>
      <c r="O8" s="343"/>
      <c r="P8" s="51"/>
      <c r="Q8" s="59"/>
      <c r="R8" s="312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2:33" ht="11.25">
      <c r="B9" s="26" t="s">
        <v>66</v>
      </c>
      <c r="C9" s="36"/>
      <c r="D9" s="36"/>
      <c r="E9" s="36"/>
      <c r="F9" s="36"/>
      <c r="G9" s="36"/>
      <c r="H9" s="36"/>
      <c r="I9" s="36"/>
      <c r="J9" s="36"/>
      <c r="K9" s="36"/>
      <c r="L9" s="26"/>
      <c r="M9" s="26"/>
      <c r="N9" s="342"/>
      <c r="O9" s="343"/>
      <c r="P9" s="51"/>
      <c r="Q9" s="58" t="s">
        <v>76</v>
      </c>
      <c r="R9" s="278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2:33" ht="11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342"/>
      <c r="O10" s="343"/>
      <c r="P10" s="51"/>
      <c r="Q10" s="60"/>
      <c r="R10" s="27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2:33" ht="11.25">
      <c r="B11" s="26" t="s">
        <v>26</v>
      </c>
      <c r="C11" s="315">
        <v>35</v>
      </c>
      <c r="D11" s="27" t="s">
        <v>27</v>
      </c>
      <c r="E11" s="21">
        <f>C11-SUM(L13:L18)</f>
        <v>35</v>
      </c>
      <c r="G11" s="26"/>
      <c r="H11" s="26"/>
      <c r="I11" s="26"/>
      <c r="J11" s="26"/>
      <c r="K11" s="26"/>
      <c r="L11" s="26"/>
      <c r="M11" s="26"/>
      <c r="N11" s="344"/>
      <c r="O11" s="345"/>
      <c r="P11" s="316">
        <f>SUM(P2:P10)</f>
        <v>0</v>
      </c>
      <c r="Q11" s="59"/>
      <c r="R11" s="31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2:33" ht="11.25">
      <c r="B12" s="58" t="s">
        <v>129</v>
      </c>
      <c r="C12" s="67" t="s">
        <v>1</v>
      </c>
      <c r="D12" s="67" t="s">
        <v>28</v>
      </c>
      <c r="E12" s="67" t="s">
        <v>29</v>
      </c>
      <c r="F12" s="67" t="s">
        <v>2</v>
      </c>
      <c r="G12" s="67" t="s">
        <v>3</v>
      </c>
      <c r="H12" s="67" t="s">
        <v>30</v>
      </c>
      <c r="I12" s="67" t="s">
        <v>31</v>
      </c>
      <c r="J12" s="67" t="s">
        <v>25</v>
      </c>
      <c r="K12" s="67" t="s">
        <v>32</v>
      </c>
      <c r="L12" s="85" t="s">
        <v>33</v>
      </c>
      <c r="M12" s="26"/>
      <c r="N12" s="26"/>
      <c r="O12" s="26"/>
      <c r="P12" s="26"/>
      <c r="Q12" s="1"/>
      <c r="R12" s="234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2:33" ht="13.5" customHeight="1">
      <c r="B13" s="92" t="s">
        <v>67</v>
      </c>
      <c r="C13" s="20">
        <f aca="true" t="shared" si="0" ref="C13:C18">SUM(E13:K13)</f>
        <v>8</v>
      </c>
      <c r="D13" s="20">
        <f aca="true" t="shared" si="1" ref="D13:D18">INT((C13-10)/2)</f>
        <v>-1</v>
      </c>
      <c r="E13" s="16"/>
      <c r="F13" s="16"/>
      <c r="G13" s="300">
        <f>COUNTIF($C$20:$G$20,"STR")</f>
        <v>0</v>
      </c>
      <c r="H13" s="16"/>
      <c r="I13" s="16"/>
      <c r="J13" s="16"/>
      <c r="K13" s="16">
        <v>8</v>
      </c>
      <c r="L13" s="305">
        <f aca="true" t="shared" si="2" ref="L13:L18">IF(K13=8,0,IF(K13&lt;=13,K13-8,IF(K13=14,6,IF(K13=15,8,IF(K13=16,10,IF(K13=17,13,16))))))</f>
        <v>0</v>
      </c>
      <c r="M13" s="26"/>
      <c r="N13" s="338" t="s">
        <v>78</v>
      </c>
      <c r="O13" s="339"/>
      <c r="P13" s="278" t="s">
        <v>355</v>
      </c>
      <c r="Q13" s="276" t="s">
        <v>81</v>
      </c>
      <c r="R13" s="278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2:33" ht="13.5" customHeight="1">
      <c r="B14" s="93" t="s">
        <v>68</v>
      </c>
      <c r="C14" s="20">
        <f t="shared" si="0"/>
        <v>8</v>
      </c>
      <c r="D14" s="20">
        <f t="shared" si="1"/>
        <v>-1</v>
      </c>
      <c r="E14" s="16"/>
      <c r="F14" s="16"/>
      <c r="G14" s="300">
        <f>COUNTIF($C$20:$G$20,"DEX")</f>
        <v>0</v>
      </c>
      <c r="H14" s="16"/>
      <c r="I14" s="16"/>
      <c r="J14" s="16"/>
      <c r="K14" s="16">
        <v>8</v>
      </c>
      <c r="L14" s="305">
        <f t="shared" si="2"/>
        <v>0</v>
      </c>
      <c r="M14" s="26"/>
      <c r="N14" s="340" t="s">
        <v>79</v>
      </c>
      <c r="O14" s="341"/>
      <c r="P14" s="279"/>
      <c r="Q14" s="242" t="s">
        <v>82</v>
      </c>
      <c r="R14" s="313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2:33" ht="13.5" customHeight="1">
      <c r="B15" s="94" t="s">
        <v>69</v>
      </c>
      <c r="C15" s="20">
        <f t="shared" si="0"/>
        <v>8</v>
      </c>
      <c r="D15" s="20">
        <f t="shared" si="1"/>
        <v>-1</v>
      </c>
      <c r="E15" s="16"/>
      <c r="F15" s="16"/>
      <c r="G15" s="300">
        <f>COUNTIF($C$20:$G$20,"CON")</f>
        <v>0</v>
      </c>
      <c r="H15" s="16"/>
      <c r="I15" s="16"/>
      <c r="J15" s="16"/>
      <c r="K15" s="16">
        <v>8</v>
      </c>
      <c r="L15" s="305">
        <f t="shared" si="2"/>
        <v>0</v>
      </c>
      <c r="M15" s="26"/>
      <c r="N15" s="336" t="s">
        <v>80</v>
      </c>
      <c r="O15" s="337"/>
      <c r="P15" s="312"/>
      <c r="Q15" s="242" t="s">
        <v>83</v>
      </c>
      <c r="R15" s="277">
        <f>'装備'!H2</f>
        <v>0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2:33" ht="11.25">
      <c r="B16" s="95" t="s">
        <v>70</v>
      </c>
      <c r="C16" s="20">
        <f t="shared" si="0"/>
        <v>8</v>
      </c>
      <c r="D16" s="20">
        <f t="shared" si="1"/>
        <v>-1</v>
      </c>
      <c r="E16" s="16"/>
      <c r="F16" s="16"/>
      <c r="G16" s="300">
        <f>COUNTIF($C$20:$G$20,"INT")</f>
        <v>0</v>
      </c>
      <c r="H16" s="16"/>
      <c r="I16" s="16"/>
      <c r="J16" s="16"/>
      <c r="K16" s="16">
        <v>8</v>
      </c>
      <c r="L16" s="305">
        <f t="shared" si="2"/>
        <v>0</v>
      </c>
      <c r="M16" s="26"/>
      <c r="N16" s="356" t="s">
        <v>371</v>
      </c>
      <c r="O16" s="356"/>
      <c r="P16" s="233"/>
      <c r="Q16" s="242" t="s">
        <v>84</v>
      </c>
      <c r="R16" s="27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2:33" ht="13.5" customHeight="1">
      <c r="B17" s="96" t="s">
        <v>71</v>
      </c>
      <c r="C17" s="20">
        <f t="shared" si="0"/>
        <v>8</v>
      </c>
      <c r="D17" s="20">
        <f t="shared" si="1"/>
        <v>-1</v>
      </c>
      <c r="E17" s="16"/>
      <c r="F17" s="16"/>
      <c r="G17" s="300">
        <f>COUNTIF($C$20:$G$20,"WIS")</f>
        <v>0</v>
      </c>
      <c r="H17" s="16"/>
      <c r="I17" s="16"/>
      <c r="J17" s="16"/>
      <c r="K17" s="16">
        <v>8</v>
      </c>
      <c r="L17" s="305">
        <f t="shared" si="2"/>
        <v>0</v>
      </c>
      <c r="M17" s="26"/>
      <c r="N17" s="338" t="s">
        <v>372</v>
      </c>
      <c r="O17" s="339"/>
      <c r="P17" s="278"/>
      <c r="Q17" s="242" t="s">
        <v>85</v>
      </c>
      <c r="R17" s="27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2:33" ht="11.25">
      <c r="B18" s="97" t="s">
        <v>72</v>
      </c>
      <c r="C18" s="20">
        <f t="shared" si="0"/>
        <v>8</v>
      </c>
      <c r="D18" s="20">
        <f t="shared" si="1"/>
        <v>-1</v>
      </c>
      <c r="E18" s="16"/>
      <c r="F18" s="16"/>
      <c r="G18" s="300">
        <f>COUNTIF($C$20:$G$20,"CHA")</f>
        <v>0</v>
      </c>
      <c r="H18" s="16"/>
      <c r="I18" s="16"/>
      <c r="J18" s="16"/>
      <c r="K18" s="16">
        <v>8</v>
      </c>
      <c r="L18" s="305">
        <f t="shared" si="2"/>
        <v>0</v>
      </c>
      <c r="M18" s="26"/>
      <c r="N18" s="340" t="s">
        <v>373</v>
      </c>
      <c r="O18" s="341"/>
      <c r="P18" s="279"/>
      <c r="Q18" s="242" t="s">
        <v>86</v>
      </c>
      <c r="R18" s="27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2:33" ht="11.25">
      <c r="B19" s="60"/>
      <c r="C19" s="83" t="s">
        <v>7</v>
      </c>
      <c r="D19" s="83" t="s">
        <v>11</v>
      </c>
      <c r="E19" s="83" t="s">
        <v>15</v>
      </c>
      <c r="F19" s="83" t="s">
        <v>19</v>
      </c>
      <c r="G19" s="83" t="s">
        <v>23</v>
      </c>
      <c r="L19" s="98"/>
      <c r="M19" s="26"/>
      <c r="N19" s="340"/>
      <c r="O19" s="341"/>
      <c r="P19" s="279"/>
      <c r="Q19" s="243" t="s">
        <v>87</v>
      </c>
      <c r="R19" s="31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2:33" ht="11.25">
      <c r="B20" s="59" t="s">
        <v>50</v>
      </c>
      <c r="C20" s="78" t="s">
        <v>368</v>
      </c>
      <c r="D20" s="78" t="s">
        <v>368</v>
      </c>
      <c r="E20" s="78" t="s">
        <v>368</v>
      </c>
      <c r="F20" s="78" t="s">
        <v>368</v>
      </c>
      <c r="G20" s="78" t="s">
        <v>368</v>
      </c>
      <c r="H20" s="50"/>
      <c r="I20" s="50"/>
      <c r="J20" s="50"/>
      <c r="K20" s="50"/>
      <c r="L20" s="99"/>
      <c r="M20" s="26"/>
      <c r="N20" s="336"/>
      <c r="O20" s="337"/>
      <c r="P20" s="312"/>
      <c r="Q20" s="1"/>
      <c r="R20" s="1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2:33" ht="11.2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1"/>
      <c r="R21" s="1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3.5" customHeight="1">
      <c r="A22" s="56"/>
      <c r="B22" s="65" t="s">
        <v>0</v>
      </c>
      <c r="C22" s="66" t="s">
        <v>24</v>
      </c>
      <c r="D22" s="67" t="s">
        <v>34</v>
      </c>
      <c r="E22" s="66" t="s">
        <v>35</v>
      </c>
      <c r="F22" s="66" t="s">
        <v>36</v>
      </c>
      <c r="G22" s="68" t="s">
        <v>94</v>
      </c>
      <c r="H22" s="69" t="s">
        <v>95</v>
      </c>
      <c r="I22" s="70" t="s">
        <v>96</v>
      </c>
      <c r="J22" s="66" t="s">
        <v>37</v>
      </c>
      <c r="K22" s="66" t="s">
        <v>38</v>
      </c>
      <c r="L22" s="71" t="s">
        <v>39</v>
      </c>
      <c r="N22" s="361" t="s">
        <v>248</v>
      </c>
      <c r="O22" s="362"/>
      <c r="P22" s="38"/>
      <c r="Q22" s="105"/>
      <c r="R22" s="105"/>
      <c r="S22" s="52"/>
      <c r="T22" s="53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1.25">
      <c r="A23" s="57"/>
      <c r="B23" s="43" t="s">
        <v>130</v>
      </c>
      <c r="C23" s="20">
        <f>SUM($P$2,$P$4:$P$10)</f>
        <v>0</v>
      </c>
      <c r="D23" s="123"/>
      <c r="E23" s="20">
        <f>(C23*E24)+SUM(E29:E48)+E28</f>
        <v>0</v>
      </c>
      <c r="F23" s="20">
        <f>SUM(F29:F48)</f>
        <v>0</v>
      </c>
      <c r="G23" s="22">
        <f>SUM(G24:G28)+SUM(J29:J48)</f>
        <v>-1</v>
      </c>
      <c r="H23" s="23">
        <f>SUM(H24:H28)+SUM(K29:K48)</f>
        <v>-1</v>
      </c>
      <c r="I23" s="24">
        <f>SUM(I24:I28)+SUM(L29:L48)</f>
        <v>-1</v>
      </c>
      <c r="J23" s="31">
        <f>G24+G28</f>
        <v>-1</v>
      </c>
      <c r="K23" s="31">
        <f>H24+H28</f>
        <v>-1</v>
      </c>
      <c r="L23" s="72">
        <f>I24+I28</f>
        <v>-1</v>
      </c>
      <c r="M23" s="32"/>
      <c r="N23" s="102"/>
      <c r="P23" s="18"/>
      <c r="Q23" s="106"/>
      <c r="R23" s="106"/>
      <c r="S23" s="42"/>
      <c r="T23" s="54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3.5" customHeight="1">
      <c r="A24" s="57"/>
      <c r="B24" s="43" t="s">
        <v>129</v>
      </c>
      <c r="C24" s="31"/>
      <c r="D24" s="124"/>
      <c r="E24" s="20">
        <f>D15</f>
        <v>-1</v>
      </c>
      <c r="F24" s="31"/>
      <c r="G24" s="20">
        <f>D15</f>
        <v>-1</v>
      </c>
      <c r="H24" s="20">
        <f>D14</f>
        <v>-1</v>
      </c>
      <c r="I24" s="20">
        <f>D17</f>
        <v>-1</v>
      </c>
      <c r="J24" s="31"/>
      <c r="K24" s="31"/>
      <c r="L24" s="72"/>
      <c r="M24" s="32"/>
      <c r="N24" s="363" t="s">
        <v>374</v>
      </c>
      <c r="O24" s="364"/>
      <c r="P24" s="18"/>
      <c r="Q24" s="106"/>
      <c r="R24" s="106"/>
      <c r="S24" s="42"/>
      <c r="T24" s="54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1.25">
      <c r="A25" s="57"/>
      <c r="B25" s="43" t="s">
        <v>222</v>
      </c>
      <c r="C25" s="31"/>
      <c r="D25" s="124"/>
      <c r="E25" s="16"/>
      <c r="F25" s="31"/>
      <c r="G25" s="16"/>
      <c r="H25" s="16"/>
      <c r="I25" s="16"/>
      <c r="J25" s="31"/>
      <c r="K25" s="31"/>
      <c r="L25" s="72"/>
      <c r="M25" s="32"/>
      <c r="N25" s="324"/>
      <c r="O25" s="325"/>
      <c r="P25" s="35"/>
      <c r="Q25" s="138"/>
      <c r="R25" s="138"/>
      <c r="S25" s="46"/>
      <c r="T25" s="55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1.25">
      <c r="A26" s="57"/>
      <c r="B26" s="43" t="s">
        <v>223</v>
      </c>
      <c r="C26" s="31"/>
      <c r="D26" s="124"/>
      <c r="E26" s="127"/>
      <c r="F26" s="31"/>
      <c r="G26" s="16"/>
      <c r="H26" s="16"/>
      <c r="I26" s="16"/>
      <c r="J26" s="31"/>
      <c r="K26" s="31"/>
      <c r="L26" s="72"/>
      <c r="M26" s="32"/>
      <c r="N26" s="32"/>
      <c r="O26" s="32"/>
      <c r="P26" s="37"/>
      <c r="Q26" s="301"/>
      <c r="R26" s="301"/>
      <c r="S26" s="32"/>
      <c r="T26" s="32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2">
      <c r="A27" s="57"/>
      <c r="B27" s="43" t="s">
        <v>235</v>
      </c>
      <c r="C27" s="31"/>
      <c r="D27" s="124"/>
      <c r="E27" s="127"/>
      <c r="F27" s="31"/>
      <c r="G27" s="16"/>
      <c r="H27" s="16"/>
      <c r="I27" s="16"/>
      <c r="J27" s="31"/>
      <c r="K27" s="31"/>
      <c r="L27" s="72"/>
      <c r="M27" s="32"/>
      <c r="N27" s="32"/>
      <c r="O27" s="32"/>
      <c r="P27" s="37"/>
      <c r="Q27" s="301"/>
      <c r="R27" s="302" t="s">
        <v>375</v>
      </c>
      <c r="S27" s="303"/>
      <c r="T27" s="32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1.25">
      <c r="A28" s="57"/>
      <c r="B28" s="43" t="s">
        <v>224</v>
      </c>
      <c r="C28" s="31"/>
      <c r="D28" s="124"/>
      <c r="E28" s="127"/>
      <c r="F28" s="31"/>
      <c r="G28" s="16"/>
      <c r="H28" s="16"/>
      <c r="I28" s="16"/>
      <c r="J28" s="31">
        <f>SUM(J29:J48)</f>
        <v>0</v>
      </c>
      <c r="K28" s="31">
        <f>SUM(K29:K48)</f>
        <v>0</v>
      </c>
      <c r="L28" s="72">
        <f>SUM(L29:L48)</f>
        <v>0</v>
      </c>
      <c r="M28" s="32"/>
      <c r="N28" s="326" t="s">
        <v>90</v>
      </c>
      <c r="O28" s="327"/>
      <c r="P28" s="67" t="s">
        <v>91</v>
      </c>
      <c r="Q28" s="67" t="s">
        <v>92</v>
      </c>
      <c r="R28" s="67" t="s">
        <v>93</v>
      </c>
      <c r="S28" s="67" t="s">
        <v>227</v>
      </c>
      <c r="T28" s="85" t="s">
        <v>44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1.25">
      <c r="A29" s="73" t="s">
        <v>4</v>
      </c>
      <c r="B29" s="44"/>
      <c r="C29" s="16"/>
      <c r="D29" s="123"/>
      <c r="E29" s="16"/>
      <c r="F29" s="16"/>
      <c r="G29" s="28">
        <f>J29+J23</f>
        <v>-1</v>
      </c>
      <c r="H29" s="29">
        <f>K29+K23</f>
        <v>-1</v>
      </c>
      <c r="I29" s="30">
        <f>L29+L23</f>
        <v>-1</v>
      </c>
      <c r="J29" s="16"/>
      <c r="K29" s="16"/>
      <c r="L29" s="74"/>
      <c r="M29" s="37"/>
      <c r="N29" s="330"/>
      <c r="O29" s="331"/>
      <c r="P29" s="18"/>
      <c r="Q29" s="18"/>
      <c r="R29" s="18"/>
      <c r="S29" s="375"/>
      <c r="T29" s="37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1.25">
      <c r="A30" s="73" t="s">
        <v>5</v>
      </c>
      <c r="B30" s="44"/>
      <c r="C30" s="16"/>
      <c r="D30" s="123"/>
      <c r="E30" s="16"/>
      <c r="F30" s="16"/>
      <c r="G30" s="28">
        <f>G29+J30</f>
        <v>-1</v>
      </c>
      <c r="H30" s="29">
        <f aca="true" t="shared" si="3" ref="H30:I45">H29+K30</f>
        <v>-1</v>
      </c>
      <c r="I30" s="30">
        <f t="shared" si="3"/>
        <v>-1</v>
      </c>
      <c r="J30" s="16"/>
      <c r="K30" s="16"/>
      <c r="L30" s="74"/>
      <c r="M30" s="37"/>
      <c r="N30" s="371"/>
      <c r="O30" s="372"/>
      <c r="P30" s="18"/>
      <c r="Q30" s="18"/>
      <c r="R30" s="18"/>
      <c r="S30" s="375"/>
      <c r="T30" s="37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1.25">
      <c r="A31" s="73" t="s">
        <v>6</v>
      </c>
      <c r="B31" s="44"/>
      <c r="C31" s="16"/>
      <c r="D31" s="123"/>
      <c r="E31" s="16"/>
      <c r="F31" s="16"/>
      <c r="G31" s="28">
        <f aca="true" t="shared" si="4" ref="G31:G48">G30+J31</f>
        <v>-1</v>
      </c>
      <c r="H31" s="29">
        <f t="shared" si="3"/>
        <v>-1</v>
      </c>
      <c r="I31" s="30">
        <f t="shared" si="3"/>
        <v>-1</v>
      </c>
      <c r="J31" s="16"/>
      <c r="K31" s="16"/>
      <c r="L31" s="74"/>
      <c r="M31" s="37"/>
      <c r="N31" s="330"/>
      <c r="O31" s="331"/>
      <c r="P31" s="18"/>
      <c r="Q31" s="18"/>
      <c r="R31" s="18"/>
      <c r="S31" s="375"/>
      <c r="T31" s="37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1.25">
      <c r="A32" s="73" t="s">
        <v>7</v>
      </c>
      <c r="B32" s="44"/>
      <c r="C32" s="16"/>
      <c r="D32" s="123"/>
      <c r="E32" s="16"/>
      <c r="F32" s="16"/>
      <c r="G32" s="28">
        <f t="shared" si="4"/>
        <v>-1</v>
      </c>
      <c r="H32" s="29">
        <f t="shared" si="3"/>
        <v>-1</v>
      </c>
      <c r="I32" s="30">
        <f t="shared" si="3"/>
        <v>-1</v>
      </c>
      <c r="J32" s="16"/>
      <c r="K32" s="16"/>
      <c r="L32" s="74"/>
      <c r="M32" s="37"/>
      <c r="N32" s="371"/>
      <c r="O32" s="372"/>
      <c r="P32" s="18"/>
      <c r="Q32" s="18"/>
      <c r="R32" s="18"/>
      <c r="S32" s="375"/>
      <c r="T32" s="37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20" ht="11.25">
      <c r="A33" s="73" t="s">
        <v>8</v>
      </c>
      <c r="B33" s="44"/>
      <c r="C33" s="16"/>
      <c r="D33" s="123"/>
      <c r="E33" s="16"/>
      <c r="F33" s="16"/>
      <c r="G33" s="28">
        <f t="shared" si="4"/>
        <v>-1</v>
      </c>
      <c r="H33" s="29">
        <f t="shared" si="3"/>
        <v>-1</v>
      </c>
      <c r="I33" s="30">
        <f t="shared" si="3"/>
        <v>-1</v>
      </c>
      <c r="J33" s="16"/>
      <c r="K33" s="16"/>
      <c r="L33" s="74"/>
      <c r="M33" s="37"/>
      <c r="N33" s="371"/>
      <c r="O33" s="372"/>
      <c r="P33" s="18"/>
      <c r="Q33" s="18"/>
      <c r="R33" s="18"/>
      <c r="S33" s="375"/>
      <c r="T33" s="376"/>
    </row>
    <row r="34" spans="1:20" ht="11.25">
      <c r="A34" s="73" t="s">
        <v>9</v>
      </c>
      <c r="B34" s="44"/>
      <c r="C34" s="16"/>
      <c r="D34" s="123"/>
      <c r="E34" s="16"/>
      <c r="F34" s="16"/>
      <c r="G34" s="28">
        <f t="shared" si="4"/>
        <v>-1</v>
      </c>
      <c r="H34" s="29">
        <f t="shared" si="3"/>
        <v>-1</v>
      </c>
      <c r="I34" s="30">
        <f t="shared" si="3"/>
        <v>-1</v>
      </c>
      <c r="J34" s="16"/>
      <c r="K34" s="16"/>
      <c r="L34" s="74"/>
      <c r="M34" s="37"/>
      <c r="N34" s="330"/>
      <c r="O34" s="331"/>
      <c r="P34" s="18"/>
      <c r="Q34" s="18"/>
      <c r="R34" s="18"/>
      <c r="S34" s="375"/>
      <c r="T34" s="376"/>
    </row>
    <row r="35" spans="1:20" ht="11.25">
      <c r="A35" s="73" t="s">
        <v>10</v>
      </c>
      <c r="B35" s="44"/>
      <c r="C35" s="16"/>
      <c r="D35" s="123"/>
      <c r="E35" s="16"/>
      <c r="F35" s="16"/>
      <c r="G35" s="28">
        <f t="shared" si="4"/>
        <v>-1</v>
      </c>
      <c r="H35" s="29">
        <f t="shared" si="3"/>
        <v>-1</v>
      </c>
      <c r="I35" s="30">
        <f t="shared" si="3"/>
        <v>-1</v>
      </c>
      <c r="J35" s="16"/>
      <c r="K35" s="16"/>
      <c r="L35" s="74"/>
      <c r="M35" s="37"/>
      <c r="N35" s="371"/>
      <c r="O35" s="372"/>
      <c r="P35" s="18"/>
      <c r="Q35" s="18"/>
      <c r="R35" s="18"/>
      <c r="S35" s="375"/>
      <c r="T35" s="376"/>
    </row>
    <row r="36" spans="1:20" ht="11.25">
      <c r="A36" s="73" t="s">
        <v>11</v>
      </c>
      <c r="B36" s="44"/>
      <c r="C36" s="16"/>
      <c r="D36" s="123"/>
      <c r="E36" s="16"/>
      <c r="F36" s="16"/>
      <c r="G36" s="28">
        <f t="shared" si="4"/>
        <v>-1</v>
      </c>
      <c r="H36" s="29">
        <f t="shared" si="3"/>
        <v>-1</v>
      </c>
      <c r="I36" s="30">
        <f t="shared" si="3"/>
        <v>-1</v>
      </c>
      <c r="J36" s="16"/>
      <c r="K36" s="16"/>
      <c r="L36" s="74"/>
      <c r="M36" s="37"/>
      <c r="N36" s="371"/>
      <c r="O36" s="372"/>
      <c r="P36" s="18"/>
      <c r="Q36" s="18"/>
      <c r="R36" s="18"/>
      <c r="S36" s="375"/>
      <c r="T36" s="376"/>
    </row>
    <row r="37" spans="1:20" ht="11.25">
      <c r="A37" s="73" t="s">
        <v>12</v>
      </c>
      <c r="B37" s="44"/>
      <c r="C37" s="16"/>
      <c r="D37" s="123"/>
      <c r="E37" s="16"/>
      <c r="F37" s="16"/>
      <c r="G37" s="28">
        <f aca="true" t="shared" si="5" ref="G37:I41">G36+J37</f>
        <v>-1</v>
      </c>
      <c r="H37" s="29">
        <f t="shared" si="5"/>
        <v>-1</v>
      </c>
      <c r="I37" s="30">
        <f t="shared" si="5"/>
        <v>-1</v>
      </c>
      <c r="J37" s="16"/>
      <c r="K37" s="16"/>
      <c r="L37" s="74"/>
      <c r="M37" s="37"/>
      <c r="N37" s="330"/>
      <c r="O37" s="331"/>
      <c r="P37" s="18"/>
      <c r="Q37" s="18"/>
      <c r="R37" s="18"/>
      <c r="S37" s="375"/>
      <c r="T37" s="376"/>
    </row>
    <row r="38" spans="1:20" ht="11.25">
      <c r="A38" s="73" t="s">
        <v>13</v>
      </c>
      <c r="B38" s="44"/>
      <c r="C38" s="16"/>
      <c r="D38" s="123"/>
      <c r="E38" s="16"/>
      <c r="F38" s="16"/>
      <c r="G38" s="28">
        <f>G37+J38</f>
        <v>-1</v>
      </c>
      <c r="H38" s="29">
        <f>H37+K38</f>
        <v>-1</v>
      </c>
      <c r="I38" s="30">
        <f>I37+L38</f>
        <v>-1</v>
      </c>
      <c r="J38" s="16"/>
      <c r="K38" s="16"/>
      <c r="L38" s="74"/>
      <c r="M38" s="37"/>
      <c r="N38" s="371"/>
      <c r="O38" s="372"/>
      <c r="P38" s="18"/>
      <c r="Q38" s="18"/>
      <c r="R38" s="18"/>
      <c r="S38" s="375"/>
      <c r="T38" s="376"/>
    </row>
    <row r="39" spans="1:20" ht="11.25">
      <c r="A39" s="73" t="s">
        <v>14</v>
      </c>
      <c r="B39" s="44"/>
      <c r="C39" s="16"/>
      <c r="D39" s="123"/>
      <c r="E39" s="16"/>
      <c r="F39" s="16"/>
      <c r="G39" s="28">
        <f t="shared" si="5"/>
        <v>-1</v>
      </c>
      <c r="H39" s="29">
        <f t="shared" si="5"/>
        <v>-1</v>
      </c>
      <c r="I39" s="30">
        <f t="shared" si="5"/>
        <v>-1</v>
      </c>
      <c r="J39" s="16"/>
      <c r="K39" s="16"/>
      <c r="L39" s="74"/>
      <c r="M39" s="37"/>
      <c r="N39" s="371"/>
      <c r="O39" s="372"/>
      <c r="P39" s="18"/>
      <c r="Q39" s="18"/>
      <c r="R39" s="18"/>
      <c r="S39" s="375"/>
      <c r="T39" s="376"/>
    </row>
    <row r="40" spans="1:20" ht="11.25">
      <c r="A40" s="73" t="s">
        <v>15</v>
      </c>
      <c r="B40" s="44"/>
      <c r="C40" s="16"/>
      <c r="D40" s="123"/>
      <c r="E40" s="16"/>
      <c r="F40" s="16"/>
      <c r="G40" s="28">
        <f t="shared" si="5"/>
        <v>-1</v>
      </c>
      <c r="H40" s="29">
        <f t="shared" si="5"/>
        <v>-1</v>
      </c>
      <c r="I40" s="30">
        <f t="shared" si="5"/>
        <v>-1</v>
      </c>
      <c r="J40" s="16"/>
      <c r="K40" s="16"/>
      <c r="L40" s="74"/>
      <c r="M40" s="37"/>
      <c r="N40" s="330"/>
      <c r="O40" s="331"/>
      <c r="P40" s="18"/>
      <c r="Q40" s="18"/>
      <c r="R40" s="18"/>
      <c r="S40" s="375"/>
      <c r="T40" s="376"/>
    </row>
    <row r="41" spans="1:20" ht="11.25">
      <c r="A41" s="73" t="s">
        <v>16</v>
      </c>
      <c r="B41" s="44"/>
      <c r="C41" s="16"/>
      <c r="D41" s="123"/>
      <c r="E41" s="16"/>
      <c r="F41" s="16"/>
      <c r="G41" s="28">
        <f t="shared" si="5"/>
        <v>-1</v>
      </c>
      <c r="H41" s="29">
        <f t="shared" si="5"/>
        <v>-1</v>
      </c>
      <c r="I41" s="30">
        <f t="shared" si="5"/>
        <v>-1</v>
      </c>
      <c r="J41" s="16"/>
      <c r="K41" s="16"/>
      <c r="L41" s="74"/>
      <c r="M41" s="37"/>
      <c r="N41" s="371"/>
      <c r="O41" s="372"/>
      <c r="P41" s="18"/>
      <c r="Q41" s="18"/>
      <c r="R41" s="18"/>
      <c r="S41" s="375"/>
      <c r="T41" s="376"/>
    </row>
    <row r="42" spans="1:20" ht="11.25">
      <c r="A42" s="73" t="s">
        <v>17</v>
      </c>
      <c r="B42" s="44"/>
      <c r="C42" s="16"/>
      <c r="D42" s="123"/>
      <c r="E42" s="16"/>
      <c r="F42" s="16"/>
      <c r="G42" s="28">
        <f t="shared" si="4"/>
        <v>-1</v>
      </c>
      <c r="H42" s="29">
        <f t="shared" si="3"/>
        <v>-1</v>
      </c>
      <c r="I42" s="30">
        <f t="shared" si="3"/>
        <v>-1</v>
      </c>
      <c r="J42" s="16"/>
      <c r="K42" s="16"/>
      <c r="L42" s="74"/>
      <c r="M42" s="37"/>
      <c r="N42" s="371"/>
      <c r="O42" s="372"/>
      <c r="P42" s="18"/>
      <c r="Q42" s="18"/>
      <c r="R42" s="18"/>
      <c r="S42" s="375"/>
      <c r="T42" s="376"/>
    </row>
    <row r="43" spans="1:20" ht="11.25">
      <c r="A43" s="73" t="s">
        <v>18</v>
      </c>
      <c r="B43" s="44"/>
      <c r="C43" s="16"/>
      <c r="D43" s="123"/>
      <c r="E43" s="16"/>
      <c r="F43" s="16"/>
      <c r="G43" s="28">
        <f t="shared" si="4"/>
        <v>-1</v>
      </c>
      <c r="H43" s="29">
        <f t="shared" si="3"/>
        <v>-1</v>
      </c>
      <c r="I43" s="30">
        <f t="shared" si="3"/>
        <v>-1</v>
      </c>
      <c r="J43" s="16"/>
      <c r="K43" s="16"/>
      <c r="L43" s="74"/>
      <c r="M43" s="37"/>
      <c r="N43" s="330"/>
      <c r="O43" s="331"/>
      <c r="P43" s="18"/>
      <c r="Q43" s="18"/>
      <c r="R43" s="18"/>
      <c r="S43" s="375"/>
      <c r="T43" s="376"/>
    </row>
    <row r="44" spans="1:20" ht="11.25">
      <c r="A44" s="73" t="s">
        <v>19</v>
      </c>
      <c r="B44" s="44"/>
      <c r="C44" s="16"/>
      <c r="D44" s="123"/>
      <c r="E44" s="16"/>
      <c r="F44" s="16"/>
      <c r="G44" s="28">
        <f t="shared" si="4"/>
        <v>-1</v>
      </c>
      <c r="H44" s="29">
        <f t="shared" si="3"/>
        <v>-1</v>
      </c>
      <c r="I44" s="30">
        <f t="shared" si="3"/>
        <v>-1</v>
      </c>
      <c r="J44" s="16"/>
      <c r="K44" s="16"/>
      <c r="L44" s="74"/>
      <c r="M44" s="37"/>
      <c r="N44" s="371"/>
      <c r="O44" s="372"/>
      <c r="P44" s="18"/>
      <c r="Q44" s="18"/>
      <c r="R44" s="18"/>
      <c r="S44" s="375"/>
      <c r="T44" s="376"/>
    </row>
    <row r="45" spans="1:20" ht="11.25">
      <c r="A45" s="73" t="s">
        <v>20</v>
      </c>
      <c r="B45" s="44"/>
      <c r="C45" s="16"/>
      <c r="D45" s="123"/>
      <c r="E45" s="16"/>
      <c r="F45" s="16"/>
      <c r="G45" s="28">
        <f t="shared" si="4"/>
        <v>-1</v>
      </c>
      <c r="H45" s="29">
        <f t="shared" si="3"/>
        <v>-1</v>
      </c>
      <c r="I45" s="30">
        <f t="shared" si="3"/>
        <v>-1</v>
      </c>
      <c r="J45" s="16"/>
      <c r="K45" s="16"/>
      <c r="L45" s="74"/>
      <c r="M45" s="37"/>
      <c r="N45" s="371"/>
      <c r="O45" s="372"/>
      <c r="P45" s="18"/>
      <c r="Q45" s="18"/>
      <c r="R45" s="18"/>
      <c r="S45" s="375"/>
      <c r="T45" s="376"/>
    </row>
    <row r="46" spans="1:20" ht="11.25">
      <c r="A46" s="73" t="s">
        <v>21</v>
      </c>
      <c r="B46" s="44"/>
      <c r="C46" s="16"/>
      <c r="D46" s="123"/>
      <c r="E46" s="16"/>
      <c r="F46" s="16"/>
      <c r="G46" s="28">
        <f t="shared" si="4"/>
        <v>-1</v>
      </c>
      <c r="H46" s="29">
        <f aca="true" t="shared" si="6" ref="H46:I48">H45+K46</f>
        <v>-1</v>
      </c>
      <c r="I46" s="30">
        <f t="shared" si="6"/>
        <v>-1</v>
      </c>
      <c r="J46" s="16"/>
      <c r="K46" s="16"/>
      <c r="L46" s="74"/>
      <c r="M46" s="37"/>
      <c r="N46" s="330"/>
      <c r="O46" s="331"/>
      <c r="P46" s="18"/>
      <c r="Q46" s="18"/>
      <c r="R46" s="18"/>
      <c r="S46" s="375"/>
      <c r="T46" s="376"/>
    </row>
    <row r="47" spans="1:20" ht="11.25">
      <c r="A47" s="73" t="s">
        <v>22</v>
      </c>
      <c r="B47" s="44"/>
      <c r="C47" s="16"/>
      <c r="D47" s="123"/>
      <c r="E47" s="16"/>
      <c r="F47" s="16"/>
      <c r="G47" s="28">
        <f t="shared" si="4"/>
        <v>-1</v>
      </c>
      <c r="H47" s="29">
        <f t="shared" si="6"/>
        <v>-1</v>
      </c>
      <c r="I47" s="30">
        <f t="shared" si="6"/>
        <v>-1</v>
      </c>
      <c r="J47" s="16"/>
      <c r="K47" s="16"/>
      <c r="L47" s="74"/>
      <c r="M47" s="37"/>
      <c r="N47" s="371"/>
      <c r="O47" s="372"/>
      <c r="P47" s="18"/>
      <c r="Q47" s="18"/>
      <c r="R47" s="18"/>
      <c r="S47" s="375"/>
      <c r="T47" s="376"/>
    </row>
    <row r="48" spans="1:20" ht="11.25">
      <c r="A48" s="75" t="s">
        <v>23</v>
      </c>
      <c r="B48" s="76"/>
      <c r="C48" s="77"/>
      <c r="D48" s="125"/>
      <c r="E48" s="77"/>
      <c r="F48" s="77"/>
      <c r="G48" s="79">
        <f t="shared" si="4"/>
        <v>-1</v>
      </c>
      <c r="H48" s="80">
        <f t="shared" si="6"/>
        <v>-1</v>
      </c>
      <c r="I48" s="81">
        <f t="shared" si="6"/>
        <v>-1</v>
      </c>
      <c r="J48" s="77"/>
      <c r="K48" s="77"/>
      <c r="L48" s="82"/>
      <c r="M48" s="37"/>
      <c r="N48" s="373"/>
      <c r="O48" s="374"/>
      <c r="P48" s="35"/>
      <c r="Q48" s="35"/>
      <c r="R48" s="35"/>
      <c r="S48" s="104"/>
      <c r="T48" s="103"/>
    </row>
    <row r="49" spans="1:18" ht="11.25">
      <c r="A49" s="83"/>
      <c r="B49" s="37"/>
      <c r="C49" s="37"/>
      <c r="D49" s="37"/>
      <c r="E49" s="37"/>
      <c r="F49" s="37"/>
      <c r="G49" s="32"/>
      <c r="H49" s="32"/>
      <c r="I49" s="32"/>
      <c r="J49" s="37"/>
      <c r="K49" s="37"/>
      <c r="L49" s="37"/>
      <c r="M49" s="37"/>
      <c r="N49" s="37"/>
      <c r="O49" s="37"/>
      <c r="P49" s="37"/>
      <c r="Q49" s="37"/>
      <c r="R49" s="37"/>
    </row>
    <row r="50" spans="1:20" ht="13.5" customHeight="1">
      <c r="A50" s="128" t="s">
        <v>51</v>
      </c>
      <c r="B50" s="67" t="s">
        <v>97</v>
      </c>
      <c r="C50" s="67" t="s">
        <v>1</v>
      </c>
      <c r="D50" s="67" t="s">
        <v>100</v>
      </c>
      <c r="E50" s="84" t="s">
        <v>101</v>
      </c>
      <c r="F50" s="67" t="s">
        <v>89</v>
      </c>
      <c r="G50" s="67" t="s">
        <v>102</v>
      </c>
      <c r="H50" s="67" t="s">
        <v>103</v>
      </c>
      <c r="I50" s="67" t="s">
        <v>230</v>
      </c>
      <c r="J50" s="67" t="s">
        <v>104</v>
      </c>
      <c r="K50" s="67" t="s">
        <v>224</v>
      </c>
      <c r="L50" s="85" t="s">
        <v>229</v>
      </c>
      <c r="M50" s="32"/>
      <c r="N50" s="334" t="s">
        <v>344</v>
      </c>
      <c r="O50" s="335"/>
      <c r="P50" s="335"/>
      <c r="Q50" s="249" t="s">
        <v>345</v>
      </c>
      <c r="R50" s="249" t="s">
        <v>346</v>
      </c>
      <c r="S50" s="295" t="s">
        <v>51</v>
      </c>
      <c r="T50" s="294" t="s">
        <v>225</v>
      </c>
    </row>
    <row r="51" spans="1:20" ht="13.5" customHeight="1">
      <c r="A51" s="298">
        <f>SUM(S51:S53)</f>
        <v>0</v>
      </c>
      <c r="B51" s="43" t="s">
        <v>237</v>
      </c>
      <c r="C51" s="20">
        <f>SUM(D51:L51)</f>
        <v>9</v>
      </c>
      <c r="D51" s="31">
        <v>10</v>
      </c>
      <c r="E51" s="40">
        <f>$D$14</f>
        <v>-1</v>
      </c>
      <c r="F51" s="300">
        <f>SUM(Q51:Q52)</f>
        <v>0</v>
      </c>
      <c r="G51" s="300">
        <f>Q53</f>
        <v>0</v>
      </c>
      <c r="H51" s="16"/>
      <c r="I51" s="16"/>
      <c r="J51" s="16"/>
      <c r="K51" s="16"/>
      <c r="L51" s="74"/>
      <c r="M51" s="32"/>
      <c r="N51" s="292" t="s">
        <v>89</v>
      </c>
      <c r="O51" s="350"/>
      <c r="P51" s="350"/>
      <c r="Q51" s="41"/>
      <c r="R51" s="41"/>
      <c r="S51" s="41"/>
      <c r="T51" s="296"/>
    </row>
    <row r="52" spans="1:20" ht="13.5" customHeight="1">
      <c r="A52" s="60" t="s">
        <v>225</v>
      </c>
      <c r="B52" s="43" t="s">
        <v>98</v>
      </c>
      <c r="C52" s="20">
        <f>SUM(D52:L52)</f>
        <v>9</v>
      </c>
      <c r="D52" s="31">
        <v>10</v>
      </c>
      <c r="E52" s="40">
        <f>E51</f>
        <v>-1</v>
      </c>
      <c r="F52" s="31"/>
      <c r="G52" s="31"/>
      <c r="H52" s="47"/>
      <c r="I52" s="300">
        <f>I51</f>
        <v>0</v>
      </c>
      <c r="J52" s="300">
        <f>J51</f>
        <v>0</v>
      </c>
      <c r="K52" s="300">
        <f>K51</f>
        <v>0</v>
      </c>
      <c r="L52" s="305">
        <f>L51</f>
        <v>0</v>
      </c>
      <c r="M52" s="32"/>
      <c r="N52" s="292"/>
      <c r="O52" s="350"/>
      <c r="P52" s="350"/>
      <c r="Q52" s="41"/>
      <c r="R52" s="41"/>
      <c r="S52" s="41"/>
      <c r="T52" s="296"/>
    </row>
    <row r="53" spans="1:20" ht="13.5" customHeight="1">
      <c r="A53" s="299">
        <f>SUM(T51:T53)</f>
        <v>0</v>
      </c>
      <c r="B53" s="87" t="s">
        <v>99</v>
      </c>
      <c r="C53" s="88">
        <f>SUM(D53:L53)</f>
        <v>10</v>
      </c>
      <c r="D53" s="89">
        <v>10</v>
      </c>
      <c r="E53" s="89"/>
      <c r="F53" s="306">
        <f aca="true" t="shared" si="7" ref="F53:L53">F51</f>
        <v>0</v>
      </c>
      <c r="G53" s="306">
        <f t="shared" si="7"/>
        <v>0</v>
      </c>
      <c r="H53" s="306">
        <f t="shared" si="7"/>
        <v>0</v>
      </c>
      <c r="I53" s="306">
        <f t="shared" si="7"/>
        <v>0</v>
      </c>
      <c r="J53" s="306">
        <f t="shared" si="7"/>
        <v>0</v>
      </c>
      <c r="K53" s="306">
        <f t="shared" si="7"/>
        <v>0</v>
      </c>
      <c r="L53" s="307">
        <f t="shared" si="7"/>
        <v>0</v>
      </c>
      <c r="M53" s="32"/>
      <c r="N53" s="293" t="s">
        <v>102</v>
      </c>
      <c r="O53" s="351"/>
      <c r="P53" s="351"/>
      <c r="Q53" s="90"/>
      <c r="R53" s="90"/>
      <c r="S53" s="90"/>
      <c r="T53" s="297"/>
    </row>
    <row r="54" spans="3:20" ht="11.25">
      <c r="C54" s="32"/>
      <c r="D54" s="32"/>
      <c r="E54" s="32"/>
      <c r="H54" s="32"/>
      <c r="I54" s="32"/>
      <c r="J54" s="33"/>
      <c r="O54" s="32"/>
      <c r="P54" s="32"/>
      <c r="Q54" s="32"/>
      <c r="R54" s="32"/>
      <c r="S54" s="32"/>
      <c r="T54" s="32"/>
    </row>
    <row r="55" spans="1:20" ht="13.5" customHeight="1">
      <c r="A55" s="48" t="s">
        <v>54</v>
      </c>
      <c r="B55" s="25" t="s">
        <v>40</v>
      </c>
      <c r="C55" s="48" t="s">
        <v>41</v>
      </c>
      <c r="D55" s="48" t="s">
        <v>4</v>
      </c>
      <c r="E55" s="48" t="s">
        <v>5</v>
      </c>
      <c r="F55" s="48" t="s">
        <v>6</v>
      </c>
      <c r="G55" s="48" t="s">
        <v>7</v>
      </c>
      <c r="H55" s="49" t="s">
        <v>8</v>
      </c>
      <c r="I55" s="49" t="s">
        <v>9</v>
      </c>
      <c r="J55" s="48" t="s">
        <v>10</v>
      </c>
      <c r="K55" s="48" t="s">
        <v>11</v>
      </c>
      <c r="L55" s="48" t="s">
        <v>12</v>
      </c>
      <c r="M55" s="32"/>
      <c r="N55" s="326" t="s">
        <v>221</v>
      </c>
      <c r="O55" s="327"/>
      <c r="P55" s="38"/>
      <c r="Q55" s="38"/>
      <c r="R55" s="38"/>
      <c r="S55" s="38"/>
      <c r="T55" s="318"/>
    </row>
    <row r="56" spans="1:20" ht="11.25">
      <c r="A56" s="377"/>
      <c r="B56" s="378"/>
      <c r="C56" s="379"/>
      <c r="D56" s="61">
        <f>C56+1</f>
        <v>1</v>
      </c>
      <c r="E56" s="61">
        <f aca="true" t="shared" si="8" ref="E56:K56">D56+1</f>
        <v>2</v>
      </c>
      <c r="F56" s="61">
        <f t="shared" si="8"/>
        <v>3</v>
      </c>
      <c r="G56" s="61">
        <f t="shared" si="8"/>
        <v>4</v>
      </c>
      <c r="H56" s="61">
        <f t="shared" si="8"/>
        <v>5</v>
      </c>
      <c r="I56" s="61">
        <f t="shared" si="8"/>
        <v>6</v>
      </c>
      <c r="J56" s="61">
        <f t="shared" si="8"/>
        <v>7</v>
      </c>
      <c r="K56" s="61">
        <f t="shared" si="8"/>
        <v>8</v>
      </c>
      <c r="L56" s="62">
        <f>K56+1</f>
        <v>9</v>
      </c>
      <c r="M56" s="32"/>
      <c r="N56" s="102"/>
      <c r="P56" s="18"/>
      <c r="Q56" s="18"/>
      <c r="R56" s="18"/>
      <c r="S56" s="18"/>
      <c r="T56" s="368"/>
    </row>
    <row r="57" spans="1:20" ht="11.25">
      <c r="A57" s="239"/>
      <c r="B57" s="45" t="s">
        <v>251</v>
      </c>
      <c r="C57" s="311"/>
      <c r="D57" s="311"/>
      <c r="E57" s="311"/>
      <c r="F57" s="311"/>
      <c r="G57" s="311"/>
      <c r="H57" s="311"/>
      <c r="I57" s="311"/>
      <c r="J57" s="311"/>
      <c r="K57" s="311"/>
      <c r="L57" s="381"/>
      <c r="M57" s="32"/>
      <c r="N57" s="102"/>
      <c r="P57" s="18"/>
      <c r="Q57" s="18"/>
      <c r="R57" s="18"/>
      <c r="S57" s="18"/>
      <c r="T57" s="368"/>
    </row>
    <row r="58" spans="1:20" ht="11.25">
      <c r="A58" s="380"/>
      <c r="B58" s="311"/>
      <c r="C58" s="16"/>
      <c r="D58" s="20">
        <f>C58+1</f>
        <v>1</v>
      </c>
      <c r="E58" s="20">
        <f aca="true" t="shared" si="9" ref="E58:K58">D58+1</f>
        <v>2</v>
      </c>
      <c r="F58" s="20">
        <f t="shared" si="9"/>
        <v>3</v>
      </c>
      <c r="G58" s="20">
        <f t="shared" si="9"/>
        <v>4</v>
      </c>
      <c r="H58" s="20">
        <f t="shared" si="9"/>
        <v>5</v>
      </c>
      <c r="I58" s="20">
        <f t="shared" si="9"/>
        <v>6</v>
      </c>
      <c r="J58" s="20">
        <f t="shared" si="9"/>
        <v>7</v>
      </c>
      <c r="K58" s="20">
        <f t="shared" si="9"/>
        <v>8</v>
      </c>
      <c r="L58" s="63">
        <f>K58+1</f>
        <v>9</v>
      </c>
      <c r="M58" s="32"/>
      <c r="N58" s="102"/>
      <c r="P58" s="18"/>
      <c r="Q58" s="18"/>
      <c r="R58" s="18"/>
      <c r="S58" s="18"/>
      <c r="T58" s="368"/>
    </row>
    <row r="59" spans="1:20" ht="11.25">
      <c r="A59" s="239"/>
      <c r="B59" s="45" t="s">
        <v>42</v>
      </c>
      <c r="C59" s="311"/>
      <c r="D59" s="311"/>
      <c r="E59" s="311"/>
      <c r="F59" s="311"/>
      <c r="G59" s="311"/>
      <c r="H59" s="311"/>
      <c r="I59" s="311"/>
      <c r="J59" s="311"/>
      <c r="K59" s="311"/>
      <c r="L59" s="381"/>
      <c r="N59" s="60"/>
      <c r="P59" s="18"/>
      <c r="Q59" s="18"/>
      <c r="R59" s="18"/>
      <c r="S59" s="18"/>
      <c r="T59" s="368"/>
    </row>
    <row r="60" spans="1:20" ht="11.25">
      <c r="A60" s="380"/>
      <c r="B60" s="311"/>
      <c r="C60" s="16"/>
      <c r="D60" s="20">
        <f aca="true" t="shared" si="10" ref="D60:K60">C60+1</f>
        <v>1</v>
      </c>
      <c r="E60" s="20">
        <f t="shared" si="10"/>
        <v>2</v>
      </c>
      <c r="F60" s="20">
        <f t="shared" si="10"/>
        <v>3</v>
      </c>
      <c r="G60" s="20">
        <f t="shared" si="10"/>
        <v>4</v>
      </c>
      <c r="H60" s="20">
        <f t="shared" si="10"/>
        <v>5</v>
      </c>
      <c r="I60" s="20">
        <f t="shared" si="10"/>
        <v>6</v>
      </c>
      <c r="J60" s="20">
        <f t="shared" si="10"/>
        <v>7</v>
      </c>
      <c r="K60" s="20">
        <f t="shared" si="10"/>
        <v>8</v>
      </c>
      <c r="L60" s="63">
        <f>K60+1</f>
        <v>9</v>
      </c>
      <c r="N60" s="60"/>
      <c r="P60" s="18"/>
      <c r="Q60" s="18"/>
      <c r="R60" s="18"/>
      <c r="S60" s="18"/>
      <c r="T60" s="368"/>
    </row>
    <row r="61" spans="1:20" ht="11.25">
      <c r="A61" s="240"/>
      <c r="B61" s="64" t="s">
        <v>42</v>
      </c>
      <c r="C61" s="78"/>
      <c r="D61" s="78"/>
      <c r="E61" s="78"/>
      <c r="F61" s="78"/>
      <c r="G61" s="78"/>
      <c r="H61" s="78"/>
      <c r="I61" s="78"/>
      <c r="J61" s="78"/>
      <c r="K61" s="78"/>
      <c r="L61" s="382"/>
      <c r="N61" s="59"/>
      <c r="O61" s="50"/>
      <c r="P61" s="35"/>
      <c r="Q61" s="35"/>
      <c r="R61" s="35"/>
      <c r="S61" s="35"/>
      <c r="T61" s="319"/>
    </row>
    <row r="62" ht="11.25"/>
    <row r="63" spans="1:20" ht="13.5" customHeight="1">
      <c r="A63" s="248" t="s">
        <v>226</v>
      </c>
      <c r="B63" s="249"/>
      <c r="C63" s="249" t="s">
        <v>56</v>
      </c>
      <c r="D63" s="249" t="s">
        <v>100</v>
      </c>
      <c r="E63" s="252" t="s">
        <v>57</v>
      </c>
      <c r="F63" s="253" t="s">
        <v>58</v>
      </c>
      <c r="G63" s="249" t="s">
        <v>231</v>
      </c>
      <c r="H63" s="249" t="s">
        <v>232</v>
      </c>
      <c r="I63" s="249" t="s">
        <v>230</v>
      </c>
      <c r="J63" s="249" t="s">
        <v>229</v>
      </c>
      <c r="K63" s="249" t="s">
        <v>55</v>
      </c>
      <c r="L63" s="250" t="s">
        <v>233</v>
      </c>
      <c r="M63" s="102"/>
      <c r="N63" s="326" t="s">
        <v>119</v>
      </c>
      <c r="O63" s="327"/>
      <c r="P63" s="38"/>
      <c r="Q63" s="38"/>
      <c r="R63" s="38"/>
      <c r="S63" s="38"/>
      <c r="T63" s="318"/>
    </row>
    <row r="64" spans="1:20" ht="13.5" customHeight="1">
      <c r="A64" s="255"/>
      <c r="B64" s="45" t="s">
        <v>111</v>
      </c>
      <c r="C64" s="20">
        <f>SUM(D64:J64)</f>
        <v>-1</v>
      </c>
      <c r="D64" s="20">
        <f>F23</f>
        <v>0</v>
      </c>
      <c r="E64" s="39">
        <f>$D$13</f>
        <v>-1</v>
      </c>
      <c r="F64" s="31"/>
      <c r="G64" s="16"/>
      <c r="H64" s="16"/>
      <c r="I64" s="41"/>
      <c r="J64" s="41"/>
      <c r="K64" s="311" t="s">
        <v>379</v>
      </c>
      <c r="L64" s="86"/>
      <c r="M64" s="32"/>
      <c r="N64" s="328" t="s">
        <v>120</v>
      </c>
      <c r="O64" s="329"/>
      <c r="P64" s="18"/>
      <c r="Q64" s="18"/>
      <c r="R64" s="18"/>
      <c r="S64" s="18"/>
      <c r="T64" s="368"/>
    </row>
    <row r="65" spans="1:20" ht="13.5" customHeight="1">
      <c r="A65" s="242" t="s">
        <v>227</v>
      </c>
      <c r="B65" s="45" t="s">
        <v>112</v>
      </c>
      <c r="C65" s="20">
        <f>SUM(D65:J65)</f>
        <v>-1</v>
      </c>
      <c r="D65" s="20">
        <f>F23</f>
        <v>0</v>
      </c>
      <c r="E65" s="39">
        <f>$D$13</f>
        <v>-1</v>
      </c>
      <c r="F65" s="31"/>
      <c r="G65" s="16"/>
      <c r="H65" s="16"/>
      <c r="I65" s="41"/>
      <c r="J65" s="41"/>
      <c r="K65" s="31"/>
      <c r="L65" s="72"/>
      <c r="M65" s="32"/>
      <c r="N65" s="332" t="s">
        <v>121</v>
      </c>
      <c r="O65" s="333"/>
      <c r="P65" s="369"/>
      <c r="Q65" s="369"/>
      <c r="R65" s="369"/>
      <c r="S65" s="369"/>
      <c r="T65" s="370"/>
    </row>
    <row r="66" spans="1:14" ht="11.25">
      <c r="A66" s="247">
        <f>'技能'!B43</f>
        <v>-1</v>
      </c>
      <c r="B66" s="45" t="s">
        <v>322</v>
      </c>
      <c r="C66" s="20">
        <f>A66+SUM(F66:J66)</f>
        <v>-1</v>
      </c>
      <c r="D66" s="31"/>
      <c r="E66" s="31"/>
      <c r="F66" s="31"/>
      <c r="G66" s="16"/>
      <c r="H66" s="16"/>
      <c r="I66" s="31"/>
      <c r="J66" s="16"/>
      <c r="K66" s="31"/>
      <c r="L66" s="72"/>
      <c r="M66" s="32"/>
      <c r="N66" s="32"/>
    </row>
    <row r="67" spans="1:20" ht="13.5" customHeight="1">
      <c r="A67" s="255"/>
      <c r="B67" s="45" t="s">
        <v>113</v>
      </c>
      <c r="C67" s="20">
        <f>SUM(D67:J67)</f>
        <v>-1</v>
      </c>
      <c r="D67" s="31"/>
      <c r="E67" s="39">
        <f aca="true" t="shared" si="11" ref="E67:E72">$D$13</f>
        <v>-1</v>
      </c>
      <c r="F67" s="31"/>
      <c r="G67" s="16"/>
      <c r="H67" s="16"/>
      <c r="I67" s="41"/>
      <c r="J67" s="41"/>
      <c r="K67" s="311" t="s">
        <v>379</v>
      </c>
      <c r="L67" s="86"/>
      <c r="M67" s="32"/>
      <c r="N67" s="326" t="s">
        <v>122</v>
      </c>
      <c r="O67" s="327"/>
      <c r="P67" s="38"/>
      <c r="Q67" s="38"/>
      <c r="R67" s="38"/>
      <c r="S67" s="38"/>
      <c r="T67" s="318"/>
    </row>
    <row r="68" spans="1:20" ht="11.25">
      <c r="A68" s="255"/>
      <c r="B68" s="45" t="s">
        <v>114</v>
      </c>
      <c r="C68" s="20">
        <f>IF(C13&gt;C14,SUM(D68:J68)-F68,SUM(D68:J68)-E68)</f>
        <v>-1</v>
      </c>
      <c r="D68" s="31"/>
      <c r="E68" s="39">
        <f t="shared" si="11"/>
        <v>-1</v>
      </c>
      <c r="F68" s="40">
        <f>D14</f>
        <v>-1</v>
      </c>
      <c r="G68" s="16"/>
      <c r="H68" s="16"/>
      <c r="I68" s="41"/>
      <c r="J68" s="41"/>
      <c r="K68" s="31"/>
      <c r="L68" s="72"/>
      <c r="M68" s="32"/>
      <c r="N68" s="324"/>
      <c r="O68" s="325"/>
      <c r="P68" s="35"/>
      <c r="Q68" s="35"/>
      <c r="R68" s="35"/>
      <c r="S68" s="35"/>
      <c r="T68" s="319"/>
    </row>
    <row r="69" spans="1:19" ht="11.25">
      <c r="A69" s="255"/>
      <c r="B69" s="45" t="s">
        <v>320</v>
      </c>
      <c r="C69" s="20">
        <f>SUM(D69:J69)</f>
        <v>-1</v>
      </c>
      <c r="D69" s="31"/>
      <c r="E69" s="39">
        <f t="shared" si="11"/>
        <v>-1</v>
      </c>
      <c r="F69" s="31"/>
      <c r="G69" s="16"/>
      <c r="H69" s="16"/>
      <c r="I69" s="41"/>
      <c r="J69" s="41"/>
      <c r="K69" s="31"/>
      <c r="L69" s="72"/>
      <c r="M69" s="32"/>
      <c r="N69" s="32"/>
      <c r="P69" s="32"/>
      <c r="S69" s="25" t="s">
        <v>125</v>
      </c>
    </row>
    <row r="70" spans="1:20" ht="13.5" customHeight="1">
      <c r="A70" s="255"/>
      <c r="B70" s="45" t="s">
        <v>321</v>
      </c>
      <c r="C70" s="20">
        <f>SUM(D70:J70)</f>
        <v>-1</v>
      </c>
      <c r="D70" s="31"/>
      <c r="E70" s="39">
        <f t="shared" si="11"/>
        <v>-1</v>
      </c>
      <c r="F70" s="31"/>
      <c r="G70" s="16"/>
      <c r="H70" s="16"/>
      <c r="I70" s="41"/>
      <c r="J70" s="41"/>
      <c r="K70" s="31"/>
      <c r="L70" s="72"/>
      <c r="M70" s="32"/>
      <c r="N70" s="359" t="s">
        <v>123</v>
      </c>
      <c r="O70" s="360"/>
      <c r="P70" s="309"/>
      <c r="Q70" s="101" t="s">
        <v>124</v>
      </c>
      <c r="R70" s="317">
        <f>(P11*(P11+1))*500</f>
        <v>0</v>
      </c>
      <c r="S70" s="251"/>
      <c r="T70" s="310">
        <v>0</v>
      </c>
    </row>
    <row r="71" spans="1:20" ht="11.25">
      <c r="A71" s="255"/>
      <c r="B71" s="45" t="s">
        <v>115</v>
      </c>
      <c r="C71" s="20">
        <f>SUM(D71:J71)</f>
        <v>-1</v>
      </c>
      <c r="D71" s="20">
        <f>F23</f>
        <v>0</v>
      </c>
      <c r="E71" s="39">
        <f t="shared" si="11"/>
        <v>-1</v>
      </c>
      <c r="F71" s="31"/>
      <c r="G71" s="16"/>
      <c r="H71" s="16"/>
      <c r="I71" s="41"/>
      <c r="J71" s="41"/>
      <c r="K71" s="311" t="s">
        <v>379</v>
      </c>
      <c r="L71" s="86"/>
      <c r="M71" s="32"/>
      <c r="N71" s="32"/>
      <c r="O71" s="32"/>
      <c r="P71" s="32"/>
      <c r="Q71" s="32"/>
      <c r="R71" s="32"/>
      <c r="S71" s="32"/>
      <c r="T71" s="32"/>
    </row>
    <row r="72" spans="1:18" ht="13.5" customHeight="1">
      <c r="A72" s="255"/>
      <c r="B72" s="45" t="s">
        <v>116</v>
      </c>
      <c r="C72" s="20">
        <f>IF(C13&gt;C14,SUM(D72:J72)-F72,SUM(D72:J72)-E72)</f>
        <v>0</v>
      </c>
      <c r="D72" s="20">
        <f>F23</f>
        <v>0</v>
      </c>
      <c r="E72" s="39">
        <f t="shared" si="11"/>
        <v>-1</v>
      </c>
      <c r="F72" s="31"/>
      <c r="G72" s="16"/>
      <c r="H72" s="16"/>
      <c r="I72" s="41"/>
      <c r="J72" s="41"/>
      <c r="K72" s="31"/>
      <c r="L72" s="72"/>
      <c r="M72" s="32"/>
      <c r="N72" s="326" t="s">
        <v>247</v>
      </c>
      <c r="O72" s="353"/>
      <c r="P72" s="67" t="s">
        <v>126</v>
      </c>
      <c r="Q72" s="67" t="s">
        <v>127</v>
      </c>
      <c r="R72" s="85" t="s">
        <v>128</v>
      </c>
    </row>
    <row r="73" spans="1:18" ht="13.5" customHeight="1">
      <c r="A73" s="247">
        <f>'技能'!B63</f>
        <v>-1</v>
      </c>
      <c r="B73" s="45" t="s">
        <v>117</v>
      </c>
      <c r="C73" s="20">
        <f>A73</f>
        <v>-1</v>
      </c>
      <c r="D73" s="31"/>
      <c r="E73" s="31"/>
      <c r="F73" s="31"/>
      <c r="G73" s="31"/>
      <c r="H73" s="31"/>
      <c r="I73" s="31"/>
      <c r="J73" s="31"/>
      <c r="K73" s="31"/>
      <c r="L73" s="86"/>
      <c r="M73" s="32"/>
      <c r="N73" s="328" t="s">
        <v>53</v>
      </c>
      <c r="O73" s="329"/>
      <c r="P73" s="48" t="s">
        <v>52</v>
      </c>
      <c r="Q73" s="48">
        <v>-2</v>
      </c>
      <c r="R73" s="129">
        <v>-5</v>
      </c>
    </row>
    <row r="74" spans="1:18" ht="11.25">
      <c r="A74" s="254">
        <f>'技能'!B34</f>
        <v>-1</v>
      </c>
      <c r="B74" s="64" t="s">
        <v>118</v>
      </c>
      <c r="C74" s="88">
        <f>A74+F23+SUM(H74:J74)</f>
        <v>-1</v>
      </c>
      <c r="D74" s="88">
        <f>F23</f>
        <v>0</v>
      </c>
      <c r="E74" s="89"/>
      <c r="F74" s="89"/>
      <c r="G74" s="89"/>
      <c r="H74" s="90"/>
      <c r="I74" s="89"/>
      <c r="J74" s="90"/>
      <c r="K74" s="89"/>
      <c r="L74" s="91"/>
      <c r="N74" s="357"/>
      <c r="O74" s="358"/>
      <c r="P74" s="140">
        <f>INT(R74/3)</f>
        <v>10</v>
      </c>
      <c r="Q74" s="140">
        <f>INT(R74/3*2)</f>
        <v>20</v>
      </c>
      <c r="R74" s="308">
        <v>30</v>
      </c>
    </row>
    <row r="75" ht="11.25"/>
    <row r="76" spans="1:21" ht="13.5" customHeight="1">
      <c r="A76" s="56" t="s">
        <v>88</v>
      </c>
      <c r="B76" s="244" t="s">
        <v>228</v>
      </c>
      <c r="C76" s="244" t="s">
        <v>1</v>
      </c>
      <c r="D76" s="244" t="s">
        <v>36</v>
      </c>
      <c r="E76" s="252" t="s">
        <v>57</v>
      </c>
      <c r="F76" s="253" t="s">
        <v>58</v>
      </c>
      <c r="G76" s="244" t="s">
        <v>231</v>
      </c>
      <c r="H76" s="245" t="s">
        <v>232</v>
      </c>
      <c r="I76" s="245" t="s">
        <v>230</v>
      </c>
      <c r="J76" s="244" t="s">
        <v>229</v>
      </c>
      <c r="K76" s="244" t="s">
        <v>233</v>
      </c>
      <c r="L76" s="244" t="s">
        <v>242</v>
      </c>
      <c r="M76" s="244" t="s">
        <v>243</v>
      </c>
      <c r="N76" s="352" t="s">
        <v>238</v>
      </c>
      <c r="O76" s="352"/>
      <c r="P76" s="244" t="s">
        <v>239</v>
      </c>
      <c r="Q76" s="244" t="s">
        <v>240</v>
      </c>
      <c r="R76" s="244" t="s">
        <v>241</v>
      </c>
      <c r="S76" s="244" t="s">
        <v>244</v>
      </c>
      <c r="T76" s="244" t="s">
        <v>245</v>
      </c>
      <c r="U76" s="246" t="s">
        <v>246</v>
      </c>
    </row>
    <row r="77" spans="1:21" ht="13.5" customHeight="1">
      <c r="A77" s="242" t="s">
        <v>105</v>
      </c>
      <c r="B77" s="45"/>
      <c r="C77" s="20">
        <f aca="true" t="shared" si="12" ref="C77:C83">SUM(D77:J77)</f>
        <v>-1</v>
      </c>
      <c r="D77" s="20">
        <f>F23</f>
        <v>0</v>
      </c>
      <c r="E77" s="39">
        <f>$D$13</f>
        <v>-1</v>
      </c>
      <c r="F77" s="31"/>
      <c r="G77" s="16"/>
      <c r="H77" s="16"/>
      <c r="I77" s="16"/>
      <c r="J77" s="16"/>
      <c r="K77" s="311"/>
      <c r="L77" s="16"/>
      <c r="M77" s="16"/>
      <c r="N77" s="348"/>
      <c r="O77" s="349"/>
      <c r="P77" s="123"/>
      <c r="Q77" s="123"/>
      <c r="R77" s="123"/>
      <c r="S77" s="123"/>
      <c r="T77" s="123"/>
      <c r="U77" s="279"/>
    </row>
    <row r="78" spans="1:21" ht="11.25">
      <c r="A78" s="242" t="s">
        <v>106</v>
      </c>
      <c r="B78" s="45"/>
      <c r="C78" s="20">
        <f t="shared" si="12"/>
        <v>-1</v>
      </c>
      <c r="D78" s="20">
        <f>F23</f>
        <v>0</v>
      </c>
      <c r="E78" s="39">
        <f>$D$13</f>
        <v>-1</v>
      </c>
      <c r="F78" s="31"/>
      <c r="G78" s="16"/>
      <c r="H78" s="16"/>
      <c r="I78" s="16"/>
      <c r="J78" s="16"/>
      <c r="K78" s="311"/>
      <c r="L78" s="16"/>
      <c r="M78" s="16"/>
      <c r="N78" s="348"/>
      <c r="O78" s="349"/>
      <c r="P78" s="123"/>
      <c r="Q78" s="123"/>
      <c r="R78" s="123"/>
      <c r="S78" s="123"/>
      <c r="T78" s="123"/>
      <c r="U78" s="279"/>
    </row>
    <row r="79" spans="1:21" ht="11.25">
      <c r="A79" s="242"/>
      <c r="B79" s="45" t="s">
        <v>107</v>
      </c>
      <c r="C79" s="20">
        <f t="shared" si="12"/>
        <v>-1</v>
      </c>
      <c r="D79" s="20">
        <f>F23</f>
        <v>0</v>
      </c>
      <c r="E79" s="39">
        <f>$D$13</f>
        <v>-1</v>
      </c>
      <c r="F79" s="31"/>
      <c r="G79" s="16"/>
      <c r="H79" s="16"/>
      <c r="I79" s="16"/>
      <c r="J79" s="16"/>
      <c r="K79" s="311"/>
      <c r="L79" s="16"/>
      <c r="M79" s="16"/>
      <c r="N79" s="348"/>
      <c r="O79" s="349"/>
      <c r="P79" s="123"/>
      <c r="Q79" s="123"/>
      <c r="R79" s="123"/>
      <c r="S79" s="123"/>
      <c r="T79" s="123"/>
      <c r="U79" s="279"/>
    </row>
    <row r="80" spans="1:21" ht="11.25">
      <c r="A80" s="242"/>
      <c r="B80" s="45" t="s">
        <v>108</v>
      </c>
      <c r="C80" s="20">
        <f t="shared" si="12"/>
        <v>-1</v>
      </c>
      <c r="D80" s="20">
        <f>F23</f>
        <v>0</v>
      </c>
      <c r="E80" s="39">
        <f>$D$13</f>
        <v>-1</v>
      </c>
      <c r="F80" s="31"/>
      <c r="G80" s="16"/>
      <c r="H80" s="16"/>
      <c r="I80" s="16"/>
      <c r="J80" s="16"/>
      <c r="K80" s="311"/>
      <c r="L80" s="16"/>
      <c r="M80" s="16"/>
      <c r="N80" s="348"/>
      <c r="O80" s="349"/>
      <c r="P80" s="123"/>
      <c r="Q80" s="123"/>
      <c r="R80" s="123"/>
      <c r="S80" s="123"/>
      <c r="T80" s="123"/>
      <c r="U80" s="279"/>
    </row>
    <row r="81" spans="1:21" ht="11.25">
      <c r="A81" s="242" t="s">
        <v>109</v>
      </c>
      <c r="B81" s="45"/>
      <c r="C81" s="20">
        <f t="shared" si="12"/>
        <v>-1</v>
      </c>
      <c r="D81" s="20">
        <f>F23</f>
        <v>0</v>
      </c>
      <c r="E81" s="31"/>
      <c r="F81" s="40">
        <f>$D$14</f>
        <v>-1</v>
      </c>
      <c r="G81" s="16"/>
      <c r="H81" s="16"/>
      <c r="I81" s="16"/>
      <c r="J81" s="16"/>
      <c r="K81" s="311"/>
      <c r="L81" s="16"/>
      <c r="M81" s="16"/>
      <c r="N81" s="348"/>
      <c r="O81" s="349"/>
      <c r="P81" s="123"/>
      <c r="Q81" s="123"/>
      <c r="R81" s="123"/>
      <c r="S81" s="123"/>
      <c r="T81" s="123"/>
      <c r="U81" s="279"/>
    </row>
    <row r="82" spans="1:21" ht="11.25">
      <c r="A82" s="242" t="s">
        <v>110</v>
      </c>
      <c r="B82" s="45"/>
      <c r="C82" s="20">
        <f t="shared" si="12"/>
        <v>-1</v>
      </c>
      <c r="D82" s="20">
        <f>F23</f>
        <v>0</v>
      </c>
      <c r="E82" s="31"/>
      <c r="F82" s="40">
        <f>$D$14</f>
        <v>-1</v>
      </c>
      <c r="G82" s="16"/>
      <c r="H82" s="16"/>
      <c r="I82" s="16"/>
      <c r="J82" s="16"/>
      <c r="K82" s="311"/>
      <c r="L82" s="16"/>
      <c r="M82" s="16"/>
      <c r="N82" s="348"/>
      <c r="O82" s="349"/>
      <c r="P82" s="123"/>
      <c r="Q82" s="123"/>
      <c r="R82" s="123"/>
      <c r="S82" s="123"/>
      <c r="T82" s="123"/>
      <c r="U82" s="279"/>
    </row>
    <row r="83" spans="1:21" ht="11.25">
      <c r="A83" s="243"/>
      <c r="B83" s="64" t="s">
        <v>370</v>
      </c>
      <c r="C83" s="88">
        <f t="shared" si="12"/>
        <v>-1</v>
      </c>
      <c r="D83" s="88">
        <f>F23</f>
        <v>0</v>
      </c>
      <c r="E83" s="89"/>
      <c r="F83" s="100">
        <f>$D$14</f>
        <v>-1</v>
      </c>
      <c r="G83" s="77"/>
      <c r="H83" s="77"/>
      <c r="I83" s="77"/>
      <c r="J83" s="77"/>
      <c r="K83" s="78"/>
      <c r="L83" s="77"/>
      <c r="M83" s="77"/>
      <c r="N83" s="354"/>
      <c r="O83" s="355"/>
      <c r="P83" s="125"/>
      <c r="Q83" s="125"/>
      <c r="R83" s="125"/>
      <c r="S83" s="125"/>
      <c r="T83" s="125"/>
      <c r="U83" s="312"/>
    </row>
  </sheetData>
  <sheetProtection insertRows="0"/>
  <mergeCells count="65">
    <mergeCell ref="N16:O16"/>
    <mergeCell ref="N74:O74"/>
    <mergeCell ref="N70:O70"/>
    <mergeCell ref="N67:O67"/>
    <mergeCell ref="N68:O68"/>
    <mergeCell ref="N19:O19"/>
    <mergeCell ref="N20:O20"/>
    <mergeCell ref="N22:O22"/>
    <mergeCell ref="N24:O24"/>
    <mergeCell ref="N28:O28"/>
    <mergeCell ref="N83:O83"/>
    <mergeCell ref="N77:O77"/>
    <mergeCell ref="N78:O78"/>
    <mergeCell ref="N79:O79"/>
    <mergeCell ref="N80:O80"/>
    <mergeCell ref="N8:O8"/>
    <mergeCell ref="N9:O9"/>
    <mergeCell ref="N81:O81"/>
    <mergeCell ref="N82:O82"/>
    <mergeCell ref="O51:P51"/>
    <mergeCell ref="O52:P52"/>
    <mergeCell ref="O53:P53"/>
    <mergeCell ref="N76:O76"/>
    <mergeCell ref="N72:O72"/>
    <mergeCell ref="N73:O73"/>
    <mergeCell ref="N4:O4"/>
    <mergeCell ref="N5:O5"/>
    <mergeCell ref="N6:O6"/>
    <mergeCell ref="N7:O7"/>
    <mergeCell ref="N15:O15"/>
    <mergeCell ref="N1:O1"/>
    <mergeCell ref="N17:O17"/>
    <mergeCell ref="N18:O18"/>
    <mergeCell ref="N10:O10"/>
    <mergeCell ref="N11:O11"/>
    <mergeCell ref="N13:O13"/>
    <mergeCell ref="N14:O14"/>
    <mergeCell ref="N2:O2"/>
    <mergeCell ref="N3:O3"/>
    <mergeCell ref="N29:O29"/>
    <mergeCell ref="N30:O30"/>
    <mergeCell ref="N31:O31"/>
    <mergeCell ref="N38:O38"/>
    <mergeCell ref="N39:O39"/>
    <mergeCell ref="N32:O32"/>
    <mergeCell ref="N33:O33"/>
    <mergeCell ref="N34:O34"/>
    <mergeCell ref="N35:O35"/>
    <mergeCell ref="N65:O65"/>
    <mergeCell ref="N44:O44"/>
    <mergeCell ref="N45:O45"/>
    <mergeCell ref="N46:O46"/>
    <mergeCell ref="N47:O47"/>
    <mergeCell ref="N50:P50"/>
    <mergeCell ref="N55:O55"/>
    <mergeCell ref="N25:O25"/>
    <mergeCell ref="N48:O48"/>
    <mergeCell ref="N63:O63"/>
    <mergeCell ref="N64:O64"/>
    <mergeCell ref="N40:O40"/>
    <mergeCell ref="N41:O41"/>
    <mergeCell ref="N42:O42"/>
    <mergeCell ref="N43:O43"/>
    <mergeCell ref="N36:O36"/>
    <mergeCell ref="N37:O37"/>
  </mergeCells>
  <dataValidations count="4">
    <dataValidation type="list" allowBlank="1" showInputMessage="1" showErrorMessage="1" sqref="K64 K67 K71">
      <formula1>"Yes,No"</formula1>
    </dataValidation>
    <dataValidation type="whole" allowBlank="1" showInputMessage="1" showErrorMessage="1" sqref="K13:K18">
      <formula1>8</formula1>
      <formula2>18</formula2>
    </dataValidation>
    <dataValidation type="list" allowBlank="1" showInputMessage="1" showErrorMessage="1" sqref="P13">
      <formula1>サイズ分類</formula1>
    </dataValidation>
    <dataValidation type="list" showInputMessage="1" showErrorMessage="1" sqref="C20:G20">
      <formula1>"　 ,STR,DEX,CON,INT,WIS,CHA"</formula1>
    </dataValidation>
  </dataValidations>
  <printOptions/>
  <pageMargins left="0.7874015748031497" right="0.7874015748031497" top="0.85" bottom="0.71" header="0.5118110236220472" footer="0.55"/>
  <pageSetup horizontalDpi="200" verticalDpi="200" orientation="portrait" paperSize="9" scale="80" r:id="rId3"/>
  <headerFooter alignWithMargins="0">
    <oddHeader>&amp;L&amp;F&amp;C&amp;A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8"/>
  <sheetViews>
    <sheetView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M67" sqref="M67"/>
    </sheetView>
  </sheetViews>
  <sheetFormatPr defaultColWidth="9.00390625" defaultRowHeight="13.5"/>
  <cols>
    <col min="1" max="1" width="19.25390625" style="1" customWidth="1"/>
    <col min="2" max="9" width="3.875" style="1" customWidth="1"/>
    <col min="10" max="11" width="4.25390625" style="1" customWidth="1"/>
    <col min="12" max="12" width="3.875" style="1" customWidth="1"/>
    <col min="13" max="32" width="3.375" style="1" customWidth="1"/>
    <col min="33" max="33" width="7.125" style="1" customWidth="1"/>
    <col min="34" max="16384" width="9.00390625" style="1" customWidth="1"/>
  </cols>
  <sheetData>
    <row r="1" spans="1:13" ht="11.25">
      <c r="A1" s="1" t="s">
        <v>252</v>
      </c>
      <c r="B1" s="14" t="s">
        <v>263</v>
      </c>
      <c r="C1" s="12" t="s">
        <v>264</v>
      </c>
      <c r="D1" s="13" t="s">
        <v>265</v>
      </c>
      <c r="E1" s="11" t="s">
        <v>266</v>
      </c>
      <c r="F1" s="9" t="s">
        <v>267</v>
      </c>
      <c r="G1" s="10" t="s">
        <v>268</v>
      </c>
      <c r="H1" s="2"/>
      <c r="I1" s="2"/>
      <c r="M1" s="2"/>
    </row>
    <row r="2" spans="1:13" ht="11.25">
      <c r="A2" s="1" t="s">
        <v>253</v>
      </c>
      <c r="B2" s="3">
        <f>'能力'!D13</f>
        <v>-1</v>
      </c>
      <c r="C2" s="3">
        <f>'能力'!D14</f>
        <v>-1</v>
      </c>
      <c r="D2" s="3">
        <f>'能力'!D15</f>
        <v>-1</v>
      </c>
      <c r="E2" s="3">
        <f>'能力'!D16</f>
        <v>-1</v>
      </c>
      <c r="F2" s="3">
        <f>'能力'!D17</f>
        <v>-1</v>
      </c>
      <c r="G2" s="3">
        <f>'能力'!D18</f>
        <v>-1</v>
      </c>
      <c r="H2" s="2"/>
      <c r="I2" s="2"/>
      <c r="M2" s="2"/>
    </row>
    <row r="3" spans="1:32" ht="11.25">
      <c r="A3" s="1" t="s">
        <v>269</v>
      </c>
      <c r="B3" s="1" t="s">
        <v>270</v>
      </c>
      <c r="C3" s="3">
        <f>'能力'!C23</f>
        <v>0</v>
      </c>
      <c r="D3" s="1" t="s">
        <v>243</v>
      </c>
      <c r="E3" s="3">
        <f>C3+3</f>
        <v>3</v>
      </c>
      <c r="F3" s="3">
        <f>INT((C3+3)/2)</f>
        <v>1</v>
      </c>
      <c r="G3" s="2"/>
      <c r="L3" s="1" t="s">
        <v>271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ht="11.25">
      <c r="A4" s="1" t="s">
        <v>254</v>
      </c>
      <c r="B4" s="1" t="s">
        <v>272</v>
      </c>
      <c r="C4" s="3">
        <f>SUM(M4:AF4)</f>
        <v>0</v>
      </c>
      <c r="D4" s="1" t="s">
        <v>257</v>
      </c>
      <c r="F4" s="280" t="s">
        <v>273</v>
      </c>
      <c r="G4" s="280" t="s">
        <v>274</v>
      </c>
      <c r="H4" s="281" t="s">
        <v>275</v>
      </c>
      <c r="I4" s="281" t="s">
        <v>276</v>
      </c>
      <c r="J4" s="280" t="s">
        <v>376</v>
      </c>
      <c r="K4" s="280">
        <v>20</v>
      </c>
      <c r="L4" s="2"/>
      <c r="M4" s="365">
        <f>($F$5+'能力'!$S29+'能力'!$S$27)*4</f>
        <v>0</v>
      </c>
      <c r="N4" s="365">
        <f>($F$5+'能力'!$S30+'能力'!$S$27)</f>
        <v>0</v>
      </c>
      <c r="O4" s="365">
        <f>($F$5+'能力'!$S31+'能力'!$S$27)</f>
        <v>0</v>
      </c>
      <c r="P4" s="365">
        <f>($G$5+'能力'!$S32+'能力'!$S$27)</f>
        <v>0</v>
      </c>
      <c r="Q4" s="365">
        <f>($G$5+'能力'!$S33+'能力'!$S$27)</f>
        <v>0</v>
      </c>
      <c r="R4" s="365">
        <f>($G$5+'能力'!$S34+'能力'!$S$27)</f>
        <v>0</v>
      </c>
      <c r="S4" s="365">
        <f>($G$5+'能力'!$S35+'能力'!$S$27)</f>
        <v>0</v>
      </c>
      <c r="T4" s="365">
        <f>($H$5+'能力'!$S36+'能力'!$S$27)</f>
        <v>0</v>
      </c>
      <c r="U4" s="365">
        <f>($H$5+'能力'!$S37+'能力'!$S$27)</f>
        <v>0</v>
      </c>
      <c r="V4" s="365">
        <f>($H$5+'能力'!$S38+'能力'!$S$27)</f>
        <v>0</v>
      </c>
      <c r="W4" s="365">
        <f>($H$5+'能力'!$S39+'能力'!$S$27)</f>
        <v>0</v>
      </c>
      <c r="X4" s="365">
        <f>($I$5+'能力'!$S40+'能力'!$S$27)</f>
        <v>0</v>
      </c>
      <c r="Y4" s="365">
        <f>($I$5+'能力'!$S41+'能力'!$S$27)</f>
        <v>0</v>
      </c>
      <c r="Z4" s="365">
        <f>($I$5+'能力'!$S42+'能力'!$S$27)</f>
        <v>0</v>
      </c>
      <c r="AA4" s="365">
        <f>($I$5+'能力'!$S43+'能力'!$S$27)</f>
        <v>0</v>
      </c>
      <c r="AB4" s="365">
        <f>($J$5+'能力'!$S44+'能力'!$S$27)</f>
        <v>0</v>
      </c>
      <c r="AC4" s="365">
        <f>($J$5+'能力'!$S45+'能力'!$S$27)</f>
        <v>0</v>
      </c>
      <c r="AD4" s="365">
        <f>($J$5+'能力'!$S46+'能力'!$S$27)</f>
        <v>0</v>
      </c>
      <c r="AE4" s="365">
        <f>($J$5+'能力'!$S47+'能力'!$S$27)</f>
        <v>0</v>
      </c>
      <c r="AF4" s="365">
        <f>($K$5+'能力'!$S48+'能力'!$S$27)</f>
        <v>0</v>
      </c>
    </row>
    <row r="5" spans="3:32" ht="11.25">
      <c r="C5" s="2"/>
      <c r="D5" s="2"/>
      <c r="E5" s="2"/>
      <c r="F5" s="367"/>
      <c r="G5" s="367"/>
      <c r="H5" s="367"/>
      <c r="I5" s="367"/>
      <c r="J5" s="367"/>
      <c r="K5" s="367"/>
      <c r="L5" s="2"/>
      <c r="M5" s="366">
        <f aca="true" t="shared" si="0" ref="M5:AF5">SUM(M9:M66)</f>
        <v>0</v>
      </c>
      <c r="N5" s="366">
        <f t="shared" si="0"/>
        <v>0</v>
      </c>
      <c r="O5" s="366">
        <f t="shared" si="0"/>
        <v>0</v>
      </c>
      <c r="P5" s="366">
        <f t="shared" si="0"/>
        <v>0</v>
      </c>
      <c r="Q5" s="366">
        <f t="shared" si="0"/>
        <v>0</v>
      </c>
      <c r="R5" s="366">
        <f t="shared" si="0"/>
        <v>0</v>
      </c>
      <c r="S5" s="366">
        <f t="shared" si="0"/>
        <v>0</v>
      </c>
      <c r="T5" s="366">
        <f t="shared" si="0"/>
        <v>0</v>
      </c>
      <c r="U5" s="366">
        <f t="shared" si="0"/>
        <v>0</v>
      </c>
      <c r="V5" s="366">
        <f t="shared" si="0"/>
        <v>0</v>
      </c>
      <c r="W5" s="366">
        <f t="shared" si="0"/>
        <v>0</v>
      </c>
      <c r="X5" s="366">
        <f t="shared" si="0"/>
        <v>0</v>
      </c>
      <c r="Y5" s="366">
        <f t="shared" si="0"/>
        <v>0</v>
      </c>
      <c r="Z5" s="366">
        <f t="shared" si="0"/>
        <v>0</v>
      </c>
      <c r="AA5" s="366">
        <f t="shared" si="0"/>
        <v>0</v>
      </c>
      <c r="AB5" s="366">
        <f t="shared" si="0"/>
        <v>0</v>
      </c>
      <c r="AC5" s="366">
        <f t="shared" si="0"/>
        <v>0</v>
      </c>
      <c r="AD5" s="366">
        <f t="shared" si="0"/>
        <v>0</v>
      </c>
      <c r="AE5" s="366">
        <f t="shared" si="0"/>
        <v>0</v>
      </c>
      <c r="AF5" s="366">
        <f t="shared" si="0"/>
        <v>0</v>
      </c>
    </row>
    <row r="6" spans="1:32" ht="11.25">
      <c r="A6" s="1" t="s">
        <v>255</v>
      </c>
      <c r="B6" s="4"/>
      <c r="C6" s="4"/>
      <c r="D6" s="4"/>
      <c r="E6" s="4"/>
      <c r="F6" s="4"/>
      <c r="G6" s="4"/>
      <c r="H6" s="4"/>
      <c r="I6" s="4"/>
      <c r="J6" s="4"/>
      <c r="K6" s="12">
        <f>C3+3</f>
        <v>3</v>
      </c>
      <c r="L6" s="4"/>
      <c r="M6" s="26">
        <v>4</v>
      </c>
      <c r="N6" s="26">
        <v>5</v>
      </c>
      <c r="O6" s="26">
        <v>6</v>
      </c>
      <c r="P6" s="26">
        <v>7</v>
      </c>
      <c r="Q6" s="26">
        <v>8</v>
      </c>
      <c r="R6" s="26">
        <v>9</v>
      </c>
      <c r="S6" s="26">
        <v>10</v>
      </c>
      <c r="T6" s="26">
        <v>11</v>
      </c>
      <c r="U6" s="26">
        <v>12</v>
      </c>
      <c r="V6" s="26">
        <v>13</v>
      </c>
      <c r="W6" s="26">
        <v>14</v>
      </c>
      <c r="X6" s="26">
        <v>15</v>
      </c>
      <c r="Y6" s="26">
        <v>16</v>
      </c>
      <c r="Z6" s="26">
        <v>17</v>
      </c>
      <c r="AA6" s="26">
        <v>18</v>
      </c>
      <c r="AB6" s="26">
        <v>19</v>
      </c>
      <c r="AC6" s="26">
        <v>20</v>
      </c>
      <c r="AD6" s="26">
        <v>21</v>
      </c>
      <c r="AE6" s="26">
        <v>22</v>
      </c>
      <c r="AF6" s="26">
        <v>23</v>
      </c>
    </row>
    <row r="7" spans="1:32" ht="11.25">
      <c r="A7" s="1" t="s">
        <v>256</v>
      </c>
      <c r="B7" s="4"/>
      <c r="C7" s="4"/>
      <c r="D7" s="4"/>
      <c r="E7" s="4"/>
      <c r="F7" s="4"/>
      <c r="G7" s="4"/>
      <c r="H7" s="4"/>
      <c r="I7" s="4"/>
      <c r="J7" s="4"/>
      <c r="K7" s="122">
        <f>(C3+3)/2</f>
        <v>1.5</v>
      </c>
      <c r="L7" s="2" t="s">
        <v>277</v>
      </c>
      <c r="M7" s="26">
        <v>2</v>
      </c>
      <c r="N7" s="26">
        <v>2.5</v>
      </c>
      <c r="O7" s="26">
        <v>3</v>
      </c>
      <c r="P7" s="26">
        <v>3.5</v>
      </c>
      <c r="Q7" s="26">
        <v>4</v>
      </c>
      <c r="R7" s="26">
        <v>4.5</v>
      </c>
      <c r="S7" s="26">
        <v>5</v>
      </c>
      <c r="T7" s="26">
        <v>5.5</v>
      </c>
      <c r="U7" s="26">
        <v>6</v>
      </c>
      <c r="V7" s="26">
        <v>6.5</v>
      </c>
      <c r="W7" s="26">
        <v>7</v>
      </c>
      <c r="X7" s="26">
        <v>7.5</v>
      </c>
      <c r="Y7" s="26">
        <v>8</v>
      </c>
      <c r="Z7" s="26">
        <v>8.5</v>
      </c>
      <c r="AA7" s="26">
        <v>9</v>
      </c>
      <c r="AB7" s="26">
        <v>9.5</v>
      </c>
      <c r="AC7" s="26">
        <v>10</v>
      </c>
      <c r="AD7" s="26">
        <v>10.5</v>
      </c>
      <c r="AE7" s="26">
        <v>11</v>
      </c>
      <c r="AF7" s="26">
        <v>11.5</v>
      </c>
    </row>
    <row r="8" spans="1:32" ht="11.25">
      <c r="A8" s="1" t="s">
        <v>227</v>
      </c>
      <c r="B8" s="1" t="s">
        <v>258</v>
      </c>
      <c r="C8" s="1" t="s">
        <v>259</v>
      </c>
      <c r="D8" s="1" t="s">
        <v>229</v>
      </c>
      <c r="E8" s="1" t="s">
        <v>223</v>
      </c>
      <c r="F8" s="1" t="s">
        <v>260</v>
      </c>
      <c r="G8" s="1" t="s">
        <v>261</v>
      </c>
      <c r="H8" s="1" t="s">
        <v>278</v>
      </c>
      <c r="I8" s="1" t="s">
        <v>60</v>
      </c>
      <c r="J8" s="1" t="s">
        <v>262</v>
      </c>
      <c r="K8" s="1" t="s">
        <v>279</v>
      </c>
      <c r="L8" s="235">
        <f>IF('装備'!F4&lt;='装備'!F1,'能力'!A51,IF('装備'!F4&lt;='装備'!F2,MIN('能力'!A51,'能力'!Q73),MIN('能力'!A51,'能力'!R73)))</f>
        <v>0</v>
      </c>
      <c r="M8" s="26" t="s">
        <v>280</v>
      </c>
      <c r="N8" s="26" t="s">
        <v>281</v>
      </c>
      <c r="O8" s="26" t="s">
        <v>282</v>
      </c>
      <c r="P8" s="26" t="s">
        <v>283</v>
      </c>
      <c r="Q8" s="26" t="s">
        <v>284</v>
      </c>
      <c r="R8" s="26" t="s">
        <v>285</v>
      </c>
      <c r="S8" s="26" t="s">
        <v>286</v>
      </c>
      <c r="T8" s="26" t="s">
        <v>287</v>
      </c>
      <c r="U8" s="26" t="s">
        <v>288</v>
      </c>
      <c r="V8" s="26" t="s">
        <v>289</v>
      </c>
      <c r="W8" s="26" t="s">
        <v>290</v>
      </c>
      <c r="X8" s="26" t="s">
        <v>291</v>
      </c>
      <c r="Y8" s="26" t="s">
        <v>292</v>
      </c>
      <c r="Z8" s="26" t="s">
        <v>293</v>
      </c>
      <c r="AA8" s="26" t="s">
        <v>294</v>
      </c>
      <c r="AB8" s="26" t="s">
        <v>295</v>
      </c>
      <c r="AC8" s="26" t="s">
        <v>296</v>
      </c>
      <c r="AD8" s="26" t="s">
        <v>297</v>
      </c>
      <c r="AE8" s="26" t="s">
        <v>298</v>
      </c>
      <c r="AF8" s="26" t="s">
        <v>299</v>
      </c>
    </row>
    <row r="9" spans="1:32" ht="11.25">
      <c r="A9" s="5" t="s">
        <v>146</v>
      </c>
      <c r="B9" s="20">
        <f>SUM(C9:I9)+K9+L9</f>
        <v>-1</v>
      </c>
      <c r="C9" s="320">
        <f>$G$2</f>
        <v>-1</v>
      </c>
      <c r="D9" s="16"/>
      <c r="E9" s="16"/>
      <c r="F9" s="16"/>
      <c r="G9" s="20">
        <f>IF(K63&gt;=5,2,"")</f>
      </c>
      <c r="H9" s="127"/>
      <c r="I9" s="16"/>
      <c r="J9" s="8" t="s">
        <v>300</v>
      </c>
      <c r="K9" s="6">
        <f>INT(SUM(M9:AF9))</f>
        <v>0</v>
      </c>
      <c r="L9" s="304">
        <v>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11.25">
      <c r="A10" s="5" t="s">
        <v>160</v>
      </c>
      <c r="B10" s="20">
        <f aca="true" t="shared" si="1" ref="B10:B66">SUM(C10:I10)+K10+L10</f>
        <v>-1</v>
      </c>
      <c r="C10" s="40">
        <f>$C$2</f>
        <v>-1</v>
      </c>
      <c r="D10" s="16"/>
      <c r="E10" s="16"/>
      <c r="F10" s="16"/>
      <c r="G10" s="127"/>
      <c r="H10" s="127"/>
      <c r="I10" s="16"/>
      <c r="J10" s="7" t="s">
        <v>301</v>
      </c>
      <c r="K10" s="6">
        <f aca="true" t="shared" si="2" ref="K10:K66">INT(SUM(M10:AF10))</f>
        <v>0</v>
      </c>
      <c r="L10" s="304">
        <v>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ht="11.25">
      <c r="A11" s="5" t="s">
        <v>136</v>
      </c>
      <c r="B11" s="20">
        <f t="shared" si="1"/>
        <v>-1</v>
      </c>
      <c r="C11" s="321">
        <f>$E$2</f>
        <v>-1</v>
      </c>
      <c r="D11" s="16"/>
      <c r="E11" s="16"/>
      <c r="F11" s="16"/>
      <c r="G11" s="16"/>
      <c r="H11" s="127"/>
      <c r="I11" s="16"/>
      <c r="J11" s="7" t="s">
        <v>302</v>
      </c>
      <c r="K11" s="6">
        <f t="shared" si="2"/>
        <v>0</v>
      </c>
      <c r="L11" s="304">
        <v>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ht="11.25">
      <c r="A12" s="5" t="s">
        <v>145</v>
      </c>
      <c r="B12" s="20">
        <f>SUM(C12:I12)+K12+L12</f>
        <v>-1</v>
      </c>
      <c r="C12" s="40">
        <f>$C$2</f>
        <v>-1</v>
      </c>
      <c r="D12" s="16"/>
      <c r="E12" s="16"/>
      <c r="F12" s="16"/>
      <c r="G12" s="127"/>
      <c r="H12" s="16"/>
      <c r="I12" s="16"/>
      <c r="J12" s="8" t="s">
        <v>303</v>
      </c>
      <c r="K12" s="6">
        <f>INT(SUM(M12:AF12))</f>
        <v>0</v>
      </c>
      <c r="L12" s="126">
        <f>L8</f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1.25">
      <c r="A13" s="5" t="s">
        <v>173</v>
      </c>
      <c r="B13" s="20">
        <f>SUM(C13:I13)+K13+L13</f>
        <v>-1</v>
      </c>
      <c r="C13" s="40">
        <f>$C$2</f>
        <v>-1</v>
      </c>
      <c r="D13" s="16"/>
      <c r="E13" s="16"/>
      <c r="F13" s="16"/>
      <c r="G13" s="20">
        <f>IF(K57&gt;=5,2,"")</f>
      </c>
      <c r="H13" s="127"/>
      <c r="I13" s="16"/>
      <c r="J13" s="7" t="s">
        <v>302</v>
      </c>
      <c r="K13" s="6">
        <f>INT(SUM(M13:AF13))</f>
        <v>0</v>
      </c>
      <c r="L13" s="126">
        <f>L8</f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ht="11.25">
      <c r="A14" s="5" t="s">
        <v>131</v>
      </c>
      <c r="B14" s="20">
        <f t="shared" si="1"/>
        <v>-1</v>
      </c>
      <c r="C14" s="321">
        <f>$E$2</f>
        <v>-1</v>
      </c>
      <c r="D14" s="16"/>
      <c r="E14" s="16"/>
      <c r="F14" s="16"/>
      <c r="G14" s="127"/>
      <c r="H14" s="127"/>
      <c r="I14" s="16"/>
      <c r="J14" s="8" t="s">
        <v>303</v>
      </c>
      <c r="K14" s="6">
        <f>INT(SUM(M14:AF14))</f>
        <v>0</v>
      </c>
      <c r="L14" s="304"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11.25">
      <c r="A15" s="5" t="s">
        <v>158</v>
      </c>
      <c r="B15" s="20">
        <f t="shared" si="1"/>
        <v>-1</v>
      </c>
      <c r="C15" s="322">
        <f>$F$2</f>
        <v>-1</v>
      </c>
      <c r="D15" s="16"/>
      <c r="E15" s="16"/>
      <c r="F15" s="16"/>
      <c r="G15" s="127"/>
      <c r="H15" s="127"/>
      <c r="I15" s="16"/>
      <c r="J15" s="8" t="s">
        <v>304</v>
      </c>
      <c r="K15" s="6">
        <f t="shared" si="2"/>
        <v>0</v>
      </c>
      <c r="L15" s="304"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11.25">
      <c r="A16" s="5" t="s">
        <v>165</v>
      </c>
      <c r="B16" s="20">
        <f t="shared" si="1"/>
        <v>-1</v>
      </c>
      <c r="C16" s="40">
        <f>$C$2</f>
        <v>-1</v>
      </c>
      <c r="D16" s="16"/>
      <c r="E16" s="16"/>
      <c r="F16" s="16"/>
      <c r="G16" s="20">
        <f>IF(K61&gt;=5,2,"")</f>
      </c>
      <c r="H16" s="127"/>
      <c r="I16" s="16"/>
      <c r="J16" s="8" t="s">
        <v>303</v>
      </c>
      <c r="K16" s="6">
        <f t="shared" si="2"/>
        <v>0</v>
      </c>
      <c r="L16" s="304">
        <v>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11.25">
      <c r="A17" s="5" t="s">
        <v>141</v>
      </c>
      <c r="B17" s="20">
        <f t="shared" si="1"/>
        <v>-1</v>
      </c>
      <c r="C17" s="321">
        <f>$E$2</f>
        <v>-1</v>
      </c>
      <c r="D17" s="16"/>
      <c r="E17" s="16"/>
      <c r="F17" s="16"/>
      <c r="G17" s="16"/>
      <c r="H17" s="127"/>
      <c r="I17" s="16"/>
      <c r="J17" s="8" t="s">
        <v>303</v>
      </c>
      <c r="K17" s="6">
        <f t="shared" si="2"/>
        <v>0</v>
      </c>
      <c r="L17" s="304">
        <v>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1.25">
      <c r="A18" s="5" t="s">
        <v>169</v>
      </c>
      <c r="B18" s="20">
        <f t="shared" si="1"/>
        <v>0</v>
      </c>
      <c r="C18" s="31"/>
      <c r="D18" s="31"/>
      <c r="E18" s="31"/>
      <c r="F18" s="31"/>
      <c r="G18" s="31"/>
      <c r="H18" s="31"/>
      <c r="I18" s="16"/>
      <c r="J18" s="7" t="s">
        <v>302</v>
      </c>
      <c r="K18" s="6">
        <f t="shared" si="2"/>
        <v>0</v>
      </c>
      <c r="L18" s="304">
        <v>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1.25">
      <c r="A19" s="5" t="s">
        <v>163</v>
      </c>
      <c r="B19" s="20">
        <f t="shared" si="1"/>
        <v>-1</v>
      </c>
      <c r="C19" s="320">
        <f>$G$2</f>
        <v>-1</v>
      </c>
      <c r="D19" s="16"/>
      <c r="E19" s="16"/>
      <c r="F19" s="16"/>
      <c r="G19" s="16"/>
      <c r="H19" s="127"/>
      <c r="I19" s="16"/>
      <c r="J19" s="8" t="s">
        <v>303</v>
      </c>
      <c r="K19" s="6">
        <f t="shared" si="2"/>
        <v>0</v>
      </c>
      <c r="L19" s="304">
        <v>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1.25">
      <c r="A20" s="5" t="s">
        <v>161</v>
      </c>
      <c r="B20" s="20">
        <f t="shared" si="1"/>
        <v>-1</v>
      </c>
      <c r="C20" s="320">
        <f>$G$2</f>
        <v>-1</v>
      </c>
      <c r="D20" s="16"/>
      <c r="E20" s="16"/>
      <c r="F20" s="16"/>
      <c r="G20" s="16"/>
      <c r="H20" s="127"/>
      <c r="I20" s="16"/>
      <c r="J20" s="8" t="s">
        <v>303</v>
      </c>
      <c r="K20" s="6">
        <f t="shared" si="2"/>
        <v>0</v>
      </c>
      <c r="L20" s="304">
        <v>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11.25">
      <c r="A21" s="5" t="s">
        <v>161</v>
      </c>
      <c r="B21" s="20">
        <f t="shared" si="1"/>
        <v>-1</v>
      </c>
      <c r="C21" s="320">
        <f>$G$2</f>
        <v>-1</v>
      </c>
      <c r="D21" s="16"/>
      <c r="E21" s="16"/>
      <c r="F21" s="16"/>
      <c r="G21" s="16"/>
      <c r="H21" s="127"/>
      <c r="I21" s="16"/>
      <c r="J21" s="8" t="s">
        <v>303</v>
      </c>
      <c r="K21" s="6">
        <f t="shared" si="2"/>
        <v>0</v>
      </c>
      <c r="L21" s="304">
        <v>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1.25">
      <c r="A22" s="5" t="s">
        <v>161</v>
      </c>
      <c r="B22" s="20">
        <f t="shared" si="1"/>
        <v>-1</v>
      </c>
      <c r="C22" s="320">
        <f>$G$2</f>
        <v>-1</v>
      </c>
      <c r="D22" s="16"/>
      <c r="E22" s="16"/>
      <c r="F22" s="16"/>
      <c r="G22" s="16"/>
      <c r="H22" s="127"/>
      <c r="I22" s="16"/>
      <c r="J22" s="8" t="s">
        <v>303</v>
      </c>
      <c r="K22" s="6">
        <f t="shared" si="2"/>
        <v>0</v>
      </c>
      <c r="L22" s="304">
        <v>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1.25">
      <c r="A23" s="5" t="s">
        <v>137</v>
      </c>
      <c r="B23" s="20">
        <f t="shared" si="1"/>
        <v>-1</v>
      </c>
      <c r="C23" s="320">
        <f>$G$2</f>
        <v>-1</v>
      </c>
      <c r="D23" s="16"/>
      <c r="E23" s="16"/>
      <c r="F23" s="16"/>
      <c r="G23" s="20">
        <f>IF(IF(K34&gt;=5,2,0)+IF(K44&gt;=5,2,0)+IF(K63&gt;=5,2,0)&gt;0,IF(K34&gt;=5,2,0)+IF(K44&gt;=5,2,0)+IF(K63&gt;=5,2,0),"")</f>
      </c>
      <c r="H23" s="127"/>
      <c r="I23" s="16"/>
      <c r="J23" s="8" t="s">
        <v>305</v>
      </c>
      <c r="K23" s="6">
        <f t="shared" si="2"/>
        <v>0</v>
      </c>
      <c r="L23" s="304">
        <v>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1.25">
      <c r="A24" s="282" t="s">
        <v>378</v>
      </c>
      <c r="B24" s="20">
        <f>SUM(C24:I24)+K24+L24</f>
        <v>-1</v>
      </c>
      <c r="C24" s="321">
        <f>$E$2</f>
        <v>-1</v>
      </c>
      <c r="D24" s="16"/>
      <c r="E24" s="16"/>
      <c r="F24" s="16"/>
      <c r="G24" s="16"/>
      <c r="H24" s="127"/>
      <c r="I24" s="16"/>
      <c r="J24" s="7" t="s">
        <v>317</v>
      </c>
      <c r="K24" s="6">
        <f>INT(SUM(M24:AF24))</f>
        <v>0</v>
      </c>
      <c r="L24" s="304">
        <v>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1.25">
      <c r="A25" s="282" t="s">
        <v>348</v>
      </c>
      <c r="B25" s="20">
        <f>SUM(C25:I25)+K25+L25</f>
        <v>-1</v>
      </c>
      <c r="C25" s="320">
        <f>$G$2</f>
        <v>-1</v>
      </c>
      <c r="D25" s="16"/>
      <c r="E25" s="16"/>
      <c r="F25" s="16"/>
      <c r="G25" s="16"/>
      <c r="H25" s="127"/>
      <c r="I25" s="16"/>
      <c r="J25" s="7" t="s">
        <v>317</v>
      </c>
      <c r="K25" s="6">
        <f>INT(SUM(M25:AF25))</f>
        <v>0</v>
      </c>
      <c r="L25" s="304">
        <v>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1.25">
      <c r="A26" s="282" t="s">
        <v>347</v>
      </c>
      <c r="B26" s="20">
        <f>SUM(C26:I26)+K26+L26</f>
        <v>-1</v>
      </c>
      <c r="C26" s="322">
        <f>$F$2</f>
        <v>-1</v>
      </c>
      <c r="D26" s="16"/>
      <c r="E26" s="16"/>
      <c r="F26" s="16"/>
      <c r="G26" s="16"/>
      <c r="H26" s="127"/>
      <c r="I26" s="16"/>
      <c r="J26" s="7" t="s">
        <v>317</v>
      </c>
      <c r="K26" s="6">
        <f>INT(SUM(M26:AF26))</f>
        <v>0</v>
      </c>
      <c r="L26" s="304">
        <v>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ht="11.25">
      <c r="A27" s="5" t="s">
        <v>171</v>
      </c>
      <c r="B27" s="20">
        <f t="shared" si="1"/>
        <v>-1</v>
      </c>
      <c r="C27" s="322">
        <f>$F$2</f>
        <v>-1</v>
      </c>
      <c r="D27" s="16"/>
      <c r="E27" s="16"/>
      <c r="F27" s="16"/>
      <c r="G27" s="127"/>
      <c r="H27" s="127"/>
      <c r="I27" s="16"/>
      <c r="J27" s="8" t="s">
        <v>305</v>
      </c>
      <c r="K27" s="6">
        <f t="shared" si="2"/>
        <v>0</v>
      </c>
      <c r="L27" s="304">
        <v>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11.25">
      <c r="A28" s="5" t="s">
        <v>159</v>
      </c>
      <c r="B28" s="20">
        <f t="shared" si="1"/>
        <v>-1</v>
      </c>
      <c r="C28" s="40">
        <f>$C$2</f>
        <v>-1</v>
      </c>
      <c r="D28" s="16"/>
      <c r="E28" s="16"/>
      <c r="F28" s="16"/>
      <c r="G28" s="127"/>
      <c r="H28" s="127"/>
      <c r="I28" s="16"/>
      <c r="J28" s="8" t="s">
        <v>304</v>
      </c>
      <c r="K28" s="6">
        <f t="shared" si="2"/>
        <v>0</v>
      </c>
      <c r="L28" s="126">
        <f>L8</f>
        <v>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ht="11.25">
      <c r="A29" s="5" t="s">
        <v>170</v>
      </c>
      <c r="B29" s="20">
        <f t="shared" si="1"/>
        <v>-1</v>
      </c>
      <c r="C29" s="321">
        <f>$E$2</f>
        <v>-1</v>
      </c>
      <c r="D29" s="16"/>
      <c r="E29" s="16"/>
      <c r="F29" s="16"/>
      <c r="G29" s="16">
        <f>IF(K46&gt;=5,2,"")</f>
      </c>
      <c r="H29" s="127"/>
      <c r="I29" s="16"/>
      <c r="J29" s="7" t="s">
        <v>301</v>
      </c>
      <c r="K29" s="6">
        <f t="shared" si="2"/>
        <v>0</v>
      </c>
      <c r="L29" s="304">
        <v>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ht="11.25">
      <c r="A30" s="5" t="s">
        <v>142</v>
      </c>
      <c r="B30" s="20">
        <f t="shared" si="1"/>
        <v>-1</v>
      </c>
      <c r="C30" s="320">
        <f>$G$2</f>
        <v>-1</v>
      </c>
      <c r="D30" s="16"/>
      <c r="E30" s="16"/>
      <c r="F30" s="16"/>
      <c r="G30" s="16"/>
      <c r="H30" s="127"/>
      <c r="I30" s="16"/>
      <c r="J30" s="8" t="s">
        <v>306</v>
      </c>
      <c r="K30" s="6">
        <f t="shared" si="2"/>
        <v>0</v>
      </c>
      <c r="L30" s="304">
        <v>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11.25">
      <c r="A31" s="19" t="s">
        <v>162</v>
      </c>
      <c r="B31" s="20">
        <f t="shared" si="1"/>
        <v>-1</v>
      </c>
      <c r="C31" s="322">
        <f>$F$2</f>
        <v>-1</v>
      </c>
      <c r="D31" s="16"/>
      <c r="E31" s="16"/>
      <c r="F31" s="16"/>
      <c r="G31" s="16"/>
      <c r="H31" s="127"/>
      <c r="I31" s="16"/>
      <c r="J31" s="7" t="s">
        <v>301</v>
      </c>
      <c r="K31" s="6">
        <f t="shared" si="2"/>
        <v>0</v>
      </c>
      <c r="L31" s="304">
        <v>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ht="11.25">
      <c r="A32" s="19" t="s">
        <v>164</v>
      </c>
      <c r="B32" s="20">
        <f t="shared" si="1"/>
        <v>-1</v>
      </c>
      <c r="C32" s="322">
        <f>$F$2</f>
        <v>-1</v>
      </c>
      <c r="D32" s="16"/>
      <c r="E32" s="16"/>
      <c r="F32" s="16"/>
      <c r="G32" s="16"/>
      <c r="H32" s="127"/>
      <c r="I32" s="16"/>
      <c r="J32" s="7" t="s">
        <v>301</v>
      </c>
      <c r="K32" s="6">
        <f t="shared" si="2"/>
        <v>0</v>
      </c>
      <c r="L32" s="304">
        <v>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ht="11.25">
      <c r="A33" s="19" t="s">
        <v>164</v>
      </c>
      <c r="B33" s="20">
        <f t="shared" si="1"/>
        <v>-1</v>
      </c>
      <c r="C33" s="322">
        <f>$F$2</f>
        <v>-1</v>
      </c>
      <c r="D33" s="16"/>
      <c r="E33" s="16"/>
      <c r="F33" s="16"/>
      <c r="G33" s="16"/>
      <c r="H33" s="127"/>
      <c r="I33" s="16"/>
      <c r="J33" s="7" t="s">
        <v>301</v>
      </c>
      <c r="K33" s="6">
        <f t="shared" si="2"/>
        <v>0</v>
      </c>
      <c r="L33" s="304">
        <v>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1.25">
      <c r="A34" s="5" t="s">
        <v>167</v>
      </c>
      <c r="B34" s="20">
        <f>SUM(C34:I34)+K34+L34</f>
        <v>-1</v>
      </c>
      <c r="C34" s="322">
        <f>$F$2</f>
        <v>-1</v>
      </c>
      <c r="D34" s="16"/>
      <c r="E34" s="16"/>
      <c r="F34" s="16"/>
      <c r="G34" s="127"/>
      <c r="H34" s="127"/>
      <c r="I34" s="16"/>
      <c r="J34" s="8" t="s">
        <v>305</v>
      </c>
      <c r="K34" s="6">
        <f>INT(SUM(M34:AF34))</f>
        <v>0</v>
      </c>
      <c r="L34" s="304">
        <v>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1.25">
      <c r="A35" s="5" t="s">
        <v>172</v>
      </c>
      <c r="B35" s="20">
        <f t="shared" si="1"/>
        <v>-1</v>
      </c>
      <c r="C35" s="39">
        <f>$B$2</f>
        <v>-1</v>
      </c>
      <c r="D35" s="16"/>
      <c r="E35" s="16"/>
      <c r="F35" s="16"/>
      <c r="G35" s="127"/>
      <c r="H35" s="127"/>
      <c r="I35" s="16"/>
      <c r="J35" s="8" t="s">
        <v>303</v>
      </c>
      <c r="K35" s="6">
        <f t="shared" si="2"/>
        <v>0</v>
      </c>
      <c r="L35" s="15">
        <f>L8*2</f>
        <v>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ht="11.25">
      <c r="A36" s="19" t="s">
        <v>377</v>
      </c>
      <c r="B36" s="20">
        <f t="shared" si="1"/>
        <v>-1</v>
      </c>
      <c r="C36" s="321">
        <f>$E$2</f>
        <v>-1</v>
      </c>
      <c r="D36" s="16"/>
      <c r="E36" s="16"/>
      <c r="F36" s="16"/>
      <c r="G36" s="16"/>
      <c r="H36" s="127"/>
      <c r="I36" s="16"/>
      <c r="J36" s="8" t="s">
        <v>308</v>
      </c>
      <c r="K36" s="6">
        <f t="shared" si="2"/>
        <v>0</v>
      </c>
      <c r="L36" s="304">
        <v>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ht="11.25">
      <c r="A37" s="19" t="s">
        <v>135</v>
      </c>
      <c r="B37" s="20">
        <f t="shared" si="1"/>
        <v>-1</v>
      </c>
      <c r="C37" s="321">
        <f>$E$2</f>
        <v>-1</v>
      </c>
      <c r="D37" s="16"/>
      <c r="E37" s="16"/>
      <c r="F37" s="16"/>
      <c r="G37" s="16"/>
      <c r="H37" s="127"/>
      <c r="I37" s="16"/>
      <c r="J37" s="8" t="s">
        <v>303</v>
      </c>
      <c r="K37" s="6">
        <f t="shared" si="2"/>
        <v>0</v>
      </c>
      <c r="L37" s="304">
        <v>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1.25">
      <c r="A38" s="19" t="s">
        <v>135</v>
      </c>
      <c r="B38" s="20">
        <f t="shared" si="1"/>
        <v>-1</v>
      </c>
      <c r="C38" s="321">
        <f>$E$2</f>
        <v>-1</v>
      </c>
      <c r="D38" s="16"/>
      <c r="E38" s="16"/>
      <c r="F38" s="16"/>
      <c r="G38" s="16"/>
      <c r="H38" s="127"/>
      <c r="I38" s="16"/>
      <c r="J38" s="8" t="s">
        <v>303</v>
      </c>
      <c r="K38" s="6">
        <f t="shared" si="2"/>
        <v>0</v>
      </c>
      <c r="L38" s="304">
        <v>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1.25">
      <c r="A39" s="5" t="s">
        <v>134</v>
      </c>
      <c r="B39" s="20">
        <f>SUM(C39:I39)+K39+L39</f>
        <v>-1</v>
      </c>
      <c r="C39" s="323">
        <f>$D$2</f>
        <v>-1</v>
      </c>
      <c r="D39" s="16"/>
      <c r="E39" s="16"/>
      <c r="F39" s="16"/>
      <c r="G39" s="127"/>
      <c r="H39" s="127"/>
      <c r="I39" s="16"/>
      <c r="J39" s="8" t="s">
        <v>307</v>
      </c>
      <c r="K39" s="6">
        <f>INT(SUM(M39:AF39))</f>
        <v>0</v>
      </c>
      <c r="L39" s="304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ht="11.25">
      <c r="A40" s="5" t="s">
        <v>176</v>
      </c>
      <c r="B40" s="20">
        <f t="shared" si="1"/>
        <v>-1</v>
      </c>
      <c r="C40" s="322">
        <f>$F$2</f>
        <v>-1</v>
      </c>
      <c r="D40" s="16"/>
      <c r="E40" s="16"/>
      <c r="F40" s="16"/>
      <c r="G40" s="16"/>
      <c r="H40" s="127"/>
      <c r="I40" s="16"/>
      <c r="J40" s="8" t="s">
        <v>303</v>
      </c>
      <c r="K40" s="6">
        <f t="shared" si="2"/>
        <v>0</v>
      </c>
      <c r="L40" s="304">
        <v>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ht="11.25">
      <c r="A41" s="5" t="s">
        <v>166</v>
      </c>
      <c r="B41" s="20">
        <f t="shared" si="1"/>
        <v>-1</v>
      </c>
      <c r="C41" s="321">
        <f>$E$2</f>
        <v>-1</v>
      </c>
      <c r="D41" s="16"/>
      <c r="E41" s="16"/>
      <c r="F41" s="16"/>
      <c r="G41" s="16"/>
      <c r="H41" s="127"/>
      <c r="I41" s="16"/>
      <c r="J41" s="8" t="s">
        <v>303</v>
      </c>
      <c r="K41" s="6">
        <f t="shared" si="2"/>
        <v>0</v>
      </c>
      <c r="L41" s="304">
        <v>0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ht="11.25">
      <c r="A42" s="5" t="s">
        <v>138</v>
      </c>
      <c r="B42" s="20">
        <f t="shared" si="1"/>
        <v>-1</v>
      </c>
      <c r="C42" s="321">
        <f>$E$2</f>
        <v>-1</v>
      </c>
      <c r="D42" s="16"/>
      <c r="E42" s="16"/>
      <c r="F42" s="16"/>
      <c r="G42" s="127"/>
      <c r="H42" s="127"/>
      <c r="I42" s="16"/>
      <c r="J42" s="7" t="s">
        <v>309</v>
      </c>
      <c r="K42" s="6">
        <f t="shared" si="2"/>
        <v>0</v>
      </c>
      <c r="L42" s="304">
        <v>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ht="11.25">
      <c r="A43" s="5" t="s">
        <v>140</v>
      </c>
      <c r="B43" s="20">
        <f t="shared" si="1"/>
        <v>-1</v>
      </c>
      <c r="C43" s="40">
        <f>$C$2</f>
        <v>-1</v>
      </c>
      <c r="D43" s="16"/>
      <c r="E43" s="16"/>
      <c r="F43" s="16"/>
      <c r="G43" s="16"/>
      <c r="H43" s="127"/>
      <c r="I43" s="16"/>
      <c r="J43" s="8" t="s">
        <v>306</v>
      </c>
      <c r="K43" s="6">
        <f t="shared" si="2"/>
        <v>0</v>
      </c>
      <c r="L43" s="126">
        <f>L8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ht="11.25">
      <c r="A44" s="5" t="s">
        <v>155</v>
      </c>
      <c r="B44" s="20">
        <f t="shared" si="1"/>
        <v>-1</v>
      </c>
      <c r="C44" s="321">
        <f aca="true" t="shared" si="3" ref="C44:C56">$E$2</f>
        <v>-1</v>
      </c>
      <c r="D44" s="16"/>
      <c r="E44" s="16"/>
      <c r="F44" s="16"/>
      <c r="G44" s="127"/>
      <c r="H44" s="127"/>
      <c r="I44" s="16"/>
      <c r="J44" s="7" t="s">
        <v>310</v>
      </c>
      <c r="K44" s="6">
        <f>INT(SUM(M44:AF44))</f>
        <v>0</v>
      </c>
      <c r="L44" s="304">
        <v>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ht="11.25">
      <c r="A45" s="5" t="s">
        <v>152</v>
      </c>
      <c r="B45" s="20">
        <f t="shared" si="1"/>
        <v>-1</v>
      </c>
      <c r="C45" s="321">
        <f t="shared" si="3"/>
        <v>-1</v>
      </c>
      <c r="D45" s="16"/>
      <c r="E45" s="16"/>
      <c r="F45" s="16"/>
      <c r="G45" s="127"/>
      <c r="H45" s="127"/>
      <c r="I45" s="16"/>
      <c r="J45" s="7" t="s">
        <v>309</v>
      </c>
      <c r="K45" s="6">
        <f>INT(SUM(M45:AF45))</f>
        <v>0</v>
      </c>
      <c r="L45" s="304"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1.25">
      <c r="A46" s="5" t="s">
        <v>148</v>
      </c>
      <c r="B46" s="20">
        <f t="shared" si="1"/>
        <v>-1</v>
      </c>
      <c r="C46" s="321">
        <f t="shared" si="3"/>
        <v>-1</v>
      </c>
      <c r="D46" s="16"/>
      <c r="E46" s="16"/>
      <c r="F46" s="16"/>
      <c r="G46" s="127"/>
      <c r="H46" s="127"/>
      <c r="I46" s="16"/>
      <c r="J46" s="7" t="s">
        <v>311</v>
      </c>
      <c r="K46" s="6">
        <f t="shared" si="2"/>
        <v>0</v>
      </c>
      <c r="L46" s="304">
        <v>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1.25">
      <c r="A47" s="5" t="s">
        <v>149</v>
      </c>
      <c r="B47" s="20">
        <f t="shared" si="1"/>
        <v>-1</v>
      </c>
      <c r="C47" s="321">
        <f t="shared" si="3"/>
        <v>-1</v>
      </c>
      <c r="D47" s="16"/>
      <c r="E47" s="16"/>
      <c r="F47" s="16"/>
      <c r="G47" s="127"/>
      <c r="H47" s="127"/>
      <c r="I47" s="16"/>
      <c r="J47" s="7" t="s">
        <v>312</v>
      </c>
      <c r="K47" s="6">
        <f t="shared" si="2"/>
        <v>0</v>
      </c>
      <c r="L47" s="304">
        <v>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1.25">
      <c r="A48" s="5" t="s">
        <v>150</v>
      </c>
      <c r="B48" s="20">
        <f t="shared" si="1"/>
        <v>-1</v>
      </c>
      <c r="C48" s="321">
        <f t="shared" si="3"/>
        <v>-1</v>
      </c>
      <c r="D48" s="16"/>
      <c r="E48" s="16"/>
      <c r="F48" s="16"/>
      <c r="G48" s="20">
        <f>IF(K40&gt;=5,2,"")</f>
      </c>
      <c r="H48" s="127"/>
      <c r="I48" s="16"/>
      <c r="J48" s="7" t="s">
        <v>301</v>
      </c>
      <c r="K48" s="6">
        <f t="shared" si="2"/>
        <v>0</v>
      </c>
      <c r="L48" s="304">
        <v>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1.25">
      <c r="A49" s="5" t="s">
        <v>151</v>
      </c>
      <c r="B49" s="20">
        <f t="shared" si="1"/>
        <v>-1</v>
      </c>
      <c r="C49" s="321">
        <f t="shared" si="3"/>
        <v>-1</v>
      </c>
      <c r="D49" s="16"/>
      <c r="E49" s="16"/>
      <c r="F49" s="16"/>
      <c r="G49" s="127"/>
      <c r="H49" s="127"/>
      <c r="I49" s="16"/>
      <c r="J49" s="7" t="s">
        <v>313</v>
      </c>
      <c r="K49" s="6">
        <f t="shared" si="2"/>
        <v>0</v>
      </c>
      <c r="L49" s="304">
        <v>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1.25">
      <c r="A50" s="5" t="s">
        <v>319</v>
      </c>
      <c r="B50" s="20">
        <f t="shared" si="1"/>
        <v>-1</v>
      </c>
      <c r="C50" s="321">
        <f t="shared" si="3"/>
        <v>-1</v>
      </c>
      <c r="D50" s="16"/>
      <c r="E50" s="16"/>
      <c r="F50" s="16"/>
      <c r="G50" s="127"/>
      <c r="H50" s="127"/>
      <c r="I50" s="16"/>
      <c r="J50" s="7" t="s">
        <v>309</v>
      </c>
      <c r="K50" s="6">
        <f t="shared" si="2"/>
        <v>0</v>
      </c>
      <c r="L50" s="304">
        <v>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1.25">
      <c r="A51" s="5" t="s">
        <v>153</v>
      </c>
      <c r="B51" s="20">
        <f t="shared" si="1"/>
        <v>-1</v>
      </c>
      <c r="C51" s="321">
        <f t="shared" si="3"/>
        <v>-1</v>
      </c>
      <c r="D51" s="16"/>
      <c r="E51" s="16"/>
      <c r="F51" s="16"/>
      <c r="G51" s="127"/>
      <c r="H51" s="127"/>
      <c r="I51" s="16"/>
      <c r="J51" s="7" t="s">
        <v>301</v>
      </c>
      <c r="K51" s="6">
        <f t="shared" si="2"/>
        <v>0</v>
      </c>
      <c r="L51" s="304">
        <v>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1.25">
      <c r="A52" s="5" t="s">
        <v>154</v>
      </c>
      <c r="B52" s="20">
        <f t="shared" si="1"/>
        <v>-1</v>
      </c>
      <c r="C52" s="321">
        <f t="shared" si="3"/>
        <v>-1</v>
      </c>
      <c r="D52" s="16"/>
      <c r="E52" s="16"/>
      <c r="F52" s="16"/>
      <c r="G52" s="127"/>
      <c r="H52" s="127"/>
      <c r="I52" s="16"/>
      <c r="J52" s="7" t="s">
        <v>301</v>
      </c>
      <c r="K52" s="6">
        <f t="shared" si="2"/>
        <v>0</v>
      </c>
      <c r="L52" s="304">
        <v>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1.25">
      <c r="A53" s="19" t="s">
        <v>156</v>
      </c>
      <c r="B53" s="20">
        <f t="shared" si="1"/>
        <v>-1</v>
      </c>
      <c r="C53" s="321">
        <f t="shared" si="3"/>
        <v>-1</v>
      </c>
      <c r="D53" s="16"/>
      <c r="E53" s="16"/>
      <c r="F53" s="16"/>
      <c r="G53" s="127"/>
      <c r="H53" s="127"/>
      <c r="I53" s="16"/>
      <c r="J53" s="7" t="s">
        <v>301</v>
      </c>
      <c r="K53" s="6">
        <f t="shared" si="2"/>
        <v>0</v>
      </c>
      <c r="L53" s="304">
        <v>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1.25">
      <c r="A54" s="19" t="s">
        <v>156</v>
      </c>
      <c r="B54" s="20">
        <f t="shared" si="1"/>
        <v>-1</v>
      </c>
      <c r="C54" s="321">
        <f t="shared" si="3"/>
        <v>-1</v>
      </c>
      <c r="D54" s="16"/>
      <c r="E54" s="16"/>
      <c r="F54" s="16"/>
      <c r="G54" s="127"/>
      <c r="H54" s="127"/>
      <c r="I54" s="16"/>
      <c r="J54" s="7" t="s">
        <v>301</v>
      </c>
      <c r="K54" s="6">
        <f t="shared" si="2"/>
        <v>0</v>
      </c>
      <c r="L54" s="304">
        <v>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1.25">
      <c r="A55" s="19" t="s">
        <v>349</v>
      </c>
      <c r="B55" s="20">
        <f t="shared" si="1"/>
        <v>-1</v>
      </c>
      <c r="C55" s="321">
        <f t="shared" si="3"/>
        <v>-1</v>
      </c>
      <c r="D55" s="16"/>
      <c r="E55" s="16"/>
      <c r="F55" s="16"/>
      <c r="G55" s="127"/>
      <c r="H55" s="127"/>
      <c r="I55" s="16"/>
      <c r="J55" s="7" t="s">
        <v>301</v>
      </c>
      <c r="K55" s="6">
        <f t="shared" si="2"/>
        <v>0</v>
      </c>
      <c r="L55" s="304">
        <v>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1.25">
      <c r="A56" s="19" t="s">
        <v>157</v>
      </c>
      <c r="B56" s="20">
        <f t="shared" si="1"/>
        <v>-1</v>
      </c>
      <c r="C56" s="321">
        <f t="shared" si="3"/>
        <v>-1</v>
      </c>
      <c r="D56" s="16"/>
      <c r="E56" s="16"/>
      <c r="F56" s="16"/>
      <c r="G56" s="127"/>
      <c r="H56" s="127"/>
      <c r="I56" s="16"/>
      <c r="J56" s="7" t="s">
        <v>301</v>
      </c>
      <c r="K56" s="6">
        <f t="shared" si="2"/>
        <v>0</v>
      </c>
      <c r="L56" s="304">
        <v>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1.25">
      <c r="A57" s="5" t="s">
        <v>147</v>
      </c>
      <c r="B57" s="20">
        <f t="shared" si="1"/>
        <v>-1</v>
      </c>
      <c r="C57" s="39">
        <f>$B$2</f>
        <v>-1</v>
      </c>
      <c r="D57" s="16"/>
      <c r="E57" s="16"/>
      <c r="F57" s="16"/>
      <c r="G57" s="20">
        <f>IF(K13&gt;=5,2,"")</f>
      </c>
      <c r="H57" s="127"/>
      <c r="I57" s="16"/>
      <c r="J57" s="8" t="s">
        <v>305</v>
      </c>
      <c r="K57" s="6">
        <f t="shared" si="2"/>
        <v>0</v>
      </c>
      <c r="L57" s="126">
        <f>L8</f>
        <v>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1.25">
      <c r="A58" s="5" t="s">
        <v>144</v>
      </c>
      <c r="B58" s="20">
        <f t="shared" si="1"/>
        <v>-1</v>
      </c>
      <c r="C58" s="322">
        <f>$F$2</f>
        <v>-1</v>
      </c>
      <c r="D58" s="16"/>
      <c r="E58" s="16"/>
      <c r="F58" s="16"/>
      <c r="G58" s="127"/>
      <c r="H58" s="127"/>
      <c r="I58" s="16"/>
      <c r="J58" s="8" t="s">
        <v>303</v>
      </c>
      <c r="K58" s="6">
        <f t="shared" si="2"/>
        <v>0</v>
      </c>
      <c r="L58" s="304">
        <v>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1.25">
      <c r="A59" s="5" t="s">
        <v>168</v>
      </c>
      <c r="B59" s="20">
        <f t="shared" si="1"/>
        <v>-1</v>
      </c>
      <c r="C59" s="40">
        <f>$C$2</f>
        <v>-1</v>
      </c>
      <c r="D59" s="16"/>
      <c r="E59" s="16"/>
      <c r="F59" s="16"/>
      <c r="G59" s="20">
        <f>IF(K63&gt;=5,2,"")</f>
      </c>
      <c r="H59" s="127"/>
      <c r="I59" s="16"/>
      <c r="J59" s="7" t="s">
        <v>314</v>
      </c>
      <c r="K59" s="6">
        <f t="shared" si="2"/>
        <v>0</v>
      </c>
      <c r="L59" s="126">
        <f>L8</f>
        <v>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1.25">
      <c r="A60" s="5" t="s">
        <v>133</v>
      </c>
      <c r="B60" s="20">
        <f t="shared" si="1"/>
        <v>-1</v>
      </c>
      <c r="C60" s="39">
        <f>$B$2</f>
        <v>-1</v>
      </c>
      <c r="D60" s="16"/>
      <c r="E60" s="16"/>
      <c r="F60" s="16"/>
      <c r="G60" s="127"/>
      <c r="H60" s="127"/>
      <c r="I60" s="16"/>
      <c r="J60" s="8" t="s">
        <v>303</v>
      </c>
      <c r="K60" s="6">
        <f>INT(SUM(M60:AF60))</f>
        <v>0</v>
      </c>
      <c r="L60" s="126">
        <f>L8</f>
        <v>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1.25">
      <c r="A61" s="5" t="s">
        <v>143</v>
      </c>
      <c r="B61" s="20">
        <f t="shared" si="1"/>
        <v>-1</v>
      </c>
      <c r="C61" s="320">
        <f>$G$2</f>
        <v>-1</v>
      </c>
      <c r="D61" s="16"/>
      <c r="E61" s="16"/>
      <c r="F61" s="16"/>
      <c r="G61" s="127"/>
      <c r="H61" s="127"/>
      <c r="I61" s="16"/>
      <c r="J61" s="7" t="s">
        <v>301</v>
      </c>
      <c r="K61" s="6">
        <f t="shared" si="2"/>
        <v>0</v>
      </c>
      <c r="L61" s="304">
        <v>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1.25">
      <c r="A62" s="5" t="s">
        <v>175</v>
      </c>
      <c r="B62" s="20">
        <f t="shared" si="1"/>
        <v>-1</v>
      </c>
      <c r="C62" s="40">
        <f>$C$2</f>
        <v>-1</v>
      </c>
      <c r="D62" s="16"/>
      <c r="E62" s="16"/>
      <c r="F62" s="16"/>
      <c r="G62" s="16"/>
      <c r="H62" s="127"/>
      <c r="I62" s="16"/>
      <c r="J62" s="8" t="s">
        <v>304</v>
      </c>
      <c r="K62" s="6">
        <f t="shared" si="2"/>
        <v>0</v>
      </c>
      <c r="L62" s="304">
        <v>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1.25">
      <c r="A63" s="5" t="s">
        <v>315</v>
      </c>
      <c r="B63" s="20">
        <f t="shared" si="1"/>
        <v>-1</v>
      </c>
      <c r="C63" s="320">
        <f>$G$2</f>
        <v>-1</v>
      </c>
      <c r="D63" s="16"/>
      <c r="E63" s="16"/>
      <c r="F63" s="16"/>
      <c r="G63" s="127"/>
      <c r="H63" s="127"/>
      <c r="I63" s="16"/>
      <c r="J63" s="8" t="s">
        <v>304</v>
      </c>
      <c r="K63" s="6">
        <f t="shared" si="2"/>
        <v>0</v>
      </c>
      <c r="L63" s="304">
        <v>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1.25">
      <c r="A64" s="5" t="s">
        <v>132</v>
      </c>
      <c r="B64" s="20">
        <f t="shared" si="1"/>
        <v>-1</v>
      </c>
      <c r="C64" s="40">
        <f>$C$2</f>
        <v>-1</v>
      </c>
      <c r="D64" s="16"/>
      <c r="E64" s="16"/>
      <c r="F64" s="16"/>
      <c r="G64" s="20">
        <f>IF(K13&gt;=5,2,"")</f>
      </c>
      <c r="H64" s="127"/>
      <c r="I64" s="16"/>
      <c r="J64" s="8" t="s">
        <v>316</v>
      </c>
      <c r="K64" s="6">
        <f t="shared" si="2"/>
        <v>0</v>
      </c>
      <c r="L64" s="126">
        <f>L8</f>
        <v>0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1.25">
      <c r="A65" s="5" t="s">
        <v>139</v>
      </c>
      <c r="B65" s="20">
        <f t="shared" si="1"/>
        <v>-1</v>
      </c>
      <c r="C65" s="320">
        <f>$G$2</f>
        <v>-1</v>
      </c>
      <c r="D65" s="16"/>
      <c r="E65" s="16"/>
      <c r="F65" s="16"/>
      <c r="G65" s="16"/>
      <c r="H65" s="127"/>
      <c r="I65" s="16"/>
      <c r="J65" s="8" t="s">
        <v>303</v>
      </c>
      <c r="K65" s="6">
        <f t="shared" si="2"/>
        <v>0</v>
      </c>
      <c r="L65" s="304">
        <v>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1.25">
      <c r="A66" s="5" t="s">
        <v>174</v>
      </c>
      <c r="B66" s="20">
        <f t="shared" si="1"/>
        <v>-1</v>
      </c>
      <c r="C66" s="320">
        <f>$G$2</f>
        <v>-1</v>
      </c>
      <c r="D66" s="16"/>
      <c r="E66" s="16"/>
      <c r="F66" s="16"/>
      <c r="G66" s="16"/>
      <c r="H66" s="127"/>
      <c r="I66" s="16"/>
      <c r="J66" s="7" t="s">
        <v>317</v>
      </c>
      <c r="K66" s="6">
        <f t="shared" si="2"/>
        <v>0</v>
      </c>
      <c r="L66" s="304">
        <v>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1.25">
      <c r="A67" s="282" t="s">
        <v>318</v>
      </c>
      <c r="B67" s="20">
        <f>SUM(C67:I67)+K67+L67</f>
        <v>-1</v>
      </c>
      <c r="C67" s="320">
        <f>$G$2</f>
        <v>-1</v>
      </c>
      <c r="D67" s="16"/>
      <c r="E67" s="16"/>
      <c r="F67" s="16"/>
      <c r="G67" s="16"/>
      <c r="H67" s="127"/>
      <c r="I67" s="16"/>
      <c r="J67" s="7" t="s">
        <v>317</v>
      </c>
      <c r="K67" s="6">
        <f>INT(SUM(M67:AF67))</f>
        <v>0</v>
      </c>
      <c r="L67" s="304">
        <v>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1.25">
      <c r="A68" s="2"/>
      <c r="M68" s="34">
        <f aca="true" t="shared" si="4" ref="M68:AF68">SUM(M9:M66)</f>
        <v>0</v>
      </c>
      <c r="N68" s="34">
        <f t="shared" si="4"/>
        <v>0</v>
      </c>
      <c r="O68" s="34">
        <f t="shared" si="4"/>
        <v>0</v>
      </c>
      <c r="P68" s="34">
        <f t="shared" si="4"/>
        <v>0</v>
      </c>
      <c r="Q68" s="34">
        <f t="shared" si="4"/>
        <v>0</v>
      </c>
      <c r="R68" s="34">
        <f t="shared" si="4"/>
        <v>0</v>
      </c>
      <c r="S68" s="34">
        <f t="shared" si="4"/>
        <v>0</v>
      </c>
      <c r="T68" s="34">
        <f t="shared" si="4"/>
        <v>0</v>
      </c>
      <c r="U68" s="34">
        <f t="shared" si="4"/>
        <v>0</v>
      </c>
      <c r="V68" s="34">
        <f t="shared" si="4"/>
        <v>0</v>
      </c>
      <c r="W68" s="34">
        <f t="shared" si="4"/>
        <v>0</v>
      </c>
      <c r="X68" s="34">
        <f t="shared" si="4"/>
        <v>0</v>
      </c>
      <c r="Y68" s="34">
        <f t="shared" si="4"/>
        <v>0</v>
      </c>
      <c r="Z68" s="34">
        <f t="shared" si="4"/>
        <v>0</v>
      </c>
      <c r="AA68" s="34">
        <f t="shared" si="4"/>
        <v>0</v>
      </c>
      <c r="AB68" s="34">
        <f t="shared" si="4"/>
        <v>0</v>
      </c>
      <c r="AC68" s="34">
        <f t="shared" si="4"/>
        <v>0</v>
      </c>
      <c r="AD68" s="34">
        <f t="shared" si="4"/>
        <v>0</v>
      </c>
      <c r="AE68" s="34">
        <f t="shared" si="4"/>
        <v>0</v>
      </c>
      <c r="AF68" s="34">
        <f t="shared" si="4"/>
        <v>0</v>
      </c>
    </row>
  </sheetData>
  <printOptions/>
  <pageMargins left="0.46" right="0.24" top="0.67" bottom="0.5905511811023623" header="0.38" footer="0.5118110236220472"/>
  <pageSetup orientation="portrait" paperSize="9" scale="75" r:id="rId3"/>
  <headerFooter alignWithMargins="0">
    <oddHeader>&amp;L&amp;F&amp;C&amp;A</oddHeader>
  </headerFooter>
  <ignoredErrors>
    <ignoredError sqref="C24" formula="1"/>
    <ignoredError sqref="K9 K10:K11 K14:K27 K29:K34 K36:K42 K44:K58 K61:K6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" sqref="F3"/>
    </sheetView>
  </sheetViews>
  <sheetFormatPr defaultColWidth="9.00390625" defaultRowHeight="13.5"/>
  <cols>
    <col min="1" max="1" width="13.25390625" style="176" customWidth="1"/>
    <col min="2" max="2" width="3.375" style="176" customWidth="1"/>
    <col min="3" max="3" width="33.875" style="176" customWidth="1"/>
    <col min="4" max="4" width="6.375" style="230" customWidth="1"/>
    <col min="5" max="5" width="5.875" style="231" customWidth="1"/>
    <col min="6" max="6" width="9.875" style="231" customWidth="1"/>
    <col min="7" max="7" width="8.50390625" style="232" customWidth="1"/>
    <col min="8" max="8" width="7.75390625" style="232" customWidth="1"/>
    <col min="9" max="12" width="3.25390625" style="176" customWidth="1"/>
    <col min="13" max="13" width="5.75390625" style="176" customWidth="1"/>
    <col min="14" max="14" width="5.125" style="176" customWidth="1"/>
    <col min="15" max="17" width="11.125" style="176" customWidth="1"/>
    <col min="18" max="18" width="9.375" style="176" customWidth="1"/>
    <col min="19" max="23" width="6.25390625" style="176" customWidth="1"/>
    <col min="24" max="26" width="13.75390625" style="176" customWidth="1"/>
    <col min="27" max="27" width="14.25390625" style="176" customWidth="1"/>
    <col min="28" max="29" width="6.00390625" style="176" customWidth="1"/>
    <col min="30" max="30" width="7.50390625" style="176" customWidth="1"/>
    <col min="31" max="31" width="14.50390625" style="176" customWidth="1"/>
    <col min="32" max="33" width="7.625" style="176" customWidth="1"/>
    <col min="34" max="16384" width="9.00390625" style="176" customWidth="1"/>
  </cols>
  <sheetData>
    <row r="1" spans="4:8" ht="11.25">
      <c r="D1" s="257" t="s">
        <v>177</v>
      </c>
      <c r="E1" s="258" t="s">
        <v>178</v>
      </c>
      <c r="F1" s="219">
        <f>'能力'!P74</f>
        <v>10</v>
      </c>
      <c r="G1" s="220" t="s">
        <v>82</v>
      </c>
      <c r="H1" s="219">
        <f>'能力'!R14</f>
        <v>0</v>
      </c>
    </row>
    <row r="2" spans="4:8" ht="11.25">
      <c r="D2" s="259"/>
      <c r="E2" s="260" t="s">
        <v>179</v>
      </c>
      <c r="F2" s="221">
        <f>'能力'!Q74</f>
        <v>20</v>
      </c>
      <c r="G2" s="222" t="s">
        <v>83</v>
      </c>
      <c r="H2" s="223">
        <f>F4+H1</f>
        <v>0</v>
      </c>
    </row>
    <row r="3" spans="3:8" ht="11.25">
      <c r="C3" s="224"/>
      <c r="D3" s="259"/>
      <c r="E3" s="260" t="s">
        <v>180</v>
      </c>
      <c r="F3" s="221">
        <f>'能力'!R74</f>
        <v>30</v>
      </c>
      <c r="G3" s="264" t="s">
        <v>183</v>
      </c>
      <c r="H3" s="225"/>
    </row>
    <row r="4" spans="3:8" ht="11.25">
      <c r="C4" s="224"/>
      <c r="D4" s="261" t="s">
        <v>181</v>
      </c>
      <c r="E4" s="262"/>
      <c r="F4" s="221">
        <f>SUM(F7:F83)</f>
        <v>0</v>
      </c>
      <c r="G4" s="265" t="s">
        <v>184</v>
      </c>
      <c r="H4" s="226">
        <f>SUM(H7:H91)</f>
        <v>0</v>
      </c>
    </row>
    <row r="5" spans="3:8" ht="11.25">
      <c r="C5" s="224"/>
      <c r="D5" s="263" t="s">
        <v>182</v>
      </c>
      <c r="E5" s="291"/>
      <c r="F5" s="227">
        <f>IF(E5="重荷重",F3-F4,IF(E5="中荷重",F2-F4,F1-F4))</f>
        <v>10</v>
      </c>
      <c r="G5" s="266" t="s">
        <v>182</v>
      </c>
      <c r="H5" s="228">
        <f>H3-H4</f>
        <v>0</v>
      </c>
    </row>
    <row r="6" spans="1:14" ht="11.25">
      <c r="A6" s="229" t="s">
        <v>189</v>
      </c>
      <c r="B6" s="229" t="s">
        <v>47</v>
      </c>
      <c r="C6" s="25" t="s">
        <v>185</v>
      </c>
      <c r="D6" s="267" t="s">
        <v>186</v>
      </c>
      <c r="E6" s="268" t="s">
        <v>187</v>
      </c>
      <c r="F6" s="268" t="s">
        <v>181</v>
      </c>
      <c r="G6" s="269" t="s">
        <v>188</v>
      </c>
      <c r="H6" s="269" t="s">
        <v>184</v>
      </c>
      <c r="I6" s="229" t="s">
        <v>43</v>
      </c>
      <c r="J6" s="176" t="s">
        <v>44</v>
      </c>
      <c r="K6" s="176" t="s">
        <v>49</v>
      </c>
      <c r="L6" s="184" t="s">
        <v>48</v>
      </c>
      <c r="M6" s="176" t="s">
        <v>45</v>
      </c>
      <c r="N6" s="176" t="s">
        <v>46</v>
      </c>
    </row>
    <row r="7" spans="1:14" ht="11.25">
      <c r="A7" s="270" t="s">
        <v>190</v>
      </c>
      <c r="B7" s="141"/>
      <c r="C7" s="142"/>
      <c r="D7" s="143"/>
      <c r="E7" s="144"/>
      <c r="F7" s="145">
        <f aca="true" t="shared" si="0" ref="F7:F69">D7*E7</f>
        <v>0</v>
      </c>
      <c r="G7" s="146"/>
      <c r="H7" s="147">
        <f>G7*D7</f>
        <v>0</v>
      </c>
      <c r="I7" s="148"/>
      <c r="J7" s="149"/>
      <c r="K7" s="149"/>
      <c r="L7" s="149"/>
      <c r="M7" s="150"/>
      <c r="N7" s="151"/>
    </row>
    <row r="8" spans="1:14" ht="11.25">
      <c r="A8" s="271" t="s">
        <v>102</v>
      </c>
      <c r="B8" s="152"/>
      <c r="C8" s="153"/>
      <c r="D8" s="154"/>
      <c r="E8" s="155"/>
      <c r="F8" s="156">
        <f t="shared" si="0"/>
        <v>0</v>
      </c>
      <c r="G8" s="157"/>
      <c r="H8" s="158">
        <f>G8*D8</f>
        <v>0</v>
      </c>
      <c r="I8" s="159"/>
      <c r="J8" s="160"/>
      <c r="K8" s="160"/>
      <c r="L8" s="160"/>
      <c r="M8" s="161"/>
      <c r="N8" s="162"/>
    </row>
    <row r="9" spans="1:14" ht="11.25">
      <c r="A9" s="271" t="s">
        <v>191</v>
      </c>
      <c r="B9" s="152"/>
      <c r="C9" s="153"/>
      <c r="D9" s="154"/>
      <c r="E9" s="155"/>
      <c r="F9" s="156">
        <f t="shared" si="0"/>
        <v>0</v>
      </c>
      <c r="G9" s="157"/>
      <c r="H9" s="158">
        <f aca="true" t="shared" si="1" ref="H9:H28">G9*D9</f>
        <v>0</v>
      </c>
      <c r="I9" s="159"/>
      <c r="J9" s="160"/>
      <c r="K9" s="160"/>
      <c r="L9" s="160"/>
      <c r="M9" s="161"/>
      <c r="N9" s="162"/>
    </row>
    <row r="10" spans="1:14" ht="11.25">
      <c r="A10" s="271" t="s">
        <v>192</v>
      </c>
      <c r="B10" s="152"/>
      <c r="C10" s="153"/>
      <c r="D10" s="154"/>
      <c r="E10" s="155"/>
      <c r="F10" s="156">
        <f t="shared" si="0"/>
        <v>0</v>
      </c>
      <c r="G10" s="157"/>
      <c r="H10" s="158">
        <f t="shared" si="1"/>
        <v>0</v>
      </c>
      <c r="I10" s="159"/>
      <c r="J10" s="160"/>
      <c r="K10" s="160"/>
      <c r="L10" s="160"/>
      <c r="M10" s="161"/>
      <c r="N10" s="162"/>
    </row>
    <row r="11" spans="1:14" ht="11.25">
      <c r="A11" s="271" t="s">
        <v>193</v>
      </c>
      <c r="B11" s="152"/>
      <c r="C11" s="153"/>
      <c r="D11" s="154"/>
      <c r="E11" s="155"/>
      <c r="F11" s="156">
        <f t="shared" si="0"/>
        <v>0</v>
      </c>
      <c r="G11" s="157"/>
      <c r="H11" s="158">
        <f t="shared" si="1"/>
        <v>0</v>
      </c>
      <c r="I11" s="159"/>
      <c r="J11" s="160"/>
      <c r="K11" s="160"/>
      <c r="L11" s="160"/>
      <c r="M11" s="161"/>
      <c r="N11" s="162"/>
    </row>
    <row r="12" spans="1:14" ht="11.25">
      <c r="A12" s="271" t="s">
        <v>194</v>
      </c>
      <c r="B12" s="152"/>
      <c r="C12" s="153"/>
      <c r="D12" s="154"/>
      <c r="E12" s="155"/>
      <c r="F12" s="156">
        <f t="shared" si="0"/>
        <v>0</v>
      </c>
      <c r="G12" s="157"/>
      <c r="H12" s="158">
        <f t="shared" si="1"/>
        <v>0</v>
      </c>
      <c r="I12" s="159"/>
      <c r="J12" s="160"/>
      <c r="K12" s="160"/>
      <c r="L12" s="160"/>
      <c r="M12" s="161"/>
      <c r="N12" s="162"/>
    </row>
    <row r="13" spans="1:14" ht="11.25">
      <c r="A13" s="271" t="s">
        <v>195</v>
      </c>
      <c r="B13" s="152"/>
      <c r="C13" s="153"/>
      <c r="D13" s="154"/>
      <c r="E13" s="155"/>
      <c r="F13" s="156">
        <f t="shared" si="0"/>
        <v>0</v>
      </c>
      <c r="G13" s="157"/>
      <c r="H13" s="158">
        <f t="shared" si="1"/>
        <v>0</v>
      </c>
      <c r="I13" s="159"/>
      <c r="J13" s="160"/>
      <c r="K13" s="160"/>
      <c r="L13" s="160"/>
      <c r="M13" s="161"/>
      <c r="N13" s="162"/>
    </row>
    <row r="14" spans="1:14" ht="11.25">
      <c r="A14" s="211"/>
      <c r="B14" s="152"/>
      <c r="C14" s="153"/>
      <c r="D14" s="154"/>
      <c r="E14" s="155"/>
      <c r="F14" s="156">
        <f t="shared" si="0"/>
        <v>0</v>
      </c>
      <c r="G14" s="157"/>
      <c r="H14" s="158">
        <f t="shared" si="1"/>
        <v>0</v>
      </c>
      <c r="I14" s="159"/>
      <c r="J14" s="160"/>
      <c r="K14" s="160"/>
      <c r="L14" s="160"/>
      <c r="M14" s="161"/>
      <c r="N14" s="162"/>
    </row>
    <row r="15" spans="1:14" ht="11.25">
      <c r="A15" s="211"/>
      <c r="B15" s="152"/>
      <c r="C15" s="153"/>
      <c r="D15" s="154"/>
      <c r="E15" s="155"/>
      <c r="F15" s="156">
        <f t="shared" si="0"/>
        <v>0</v>
      </c>
      <c r="G15" s="157"/>
      <c r="H15" s="158">
        <f t="shared" si="1"/>
        <v>0</v>
      </c>
      <c r="I15" s="159"/>
      <c r="J15" s="160"/>
      <c r="K15" s="160"/>
      <c r="L15" s="160"/>
      <c r="M15" s="161"/>
      <c r="N15" s="162"/>
    </row>
    <row r="16" spans="1:14" ht="11.25">
      <c r="A16" s="271" t="s">
        <v>196</v>
      </c>
      <c r="B16" s="152"/>
      <c r="C16" s="153"/>
      <c r="D16" s="154"/>
      <c r="E16" s="155"/>
      <c r="F16" s="156">
        <f t="shared" si="0"/>
        <v>0</v>
      </c>
      <c r="G16" s="157"/>
      <c r="H16" s="158">
        <f t="shared" si="1"/>
        <v>0</v>
      </c>
      <c r="I16" s="159"/>
      <c r="J16" s="160"/>
      <c r="K16" s="160"/>
      <c r="L16" s="160"/>
      <c r="M16" s="161"/>
      <c r="N16" s="162"/>
    </row>
    <row r="17" spans="1:14" ht="11.25">
      <c r="A17" s="271" t="s">
        <v>197</v>
      </c>
      <c r="B17" s="152"/>
      <c r="C17" s="153"/>
      <c r="D17" s="154"/>
      <c r="E17" s="155"/>
      <c r="F17" s="156">
        <f t="shared" si="0"/>
        <v>0</v>
      </c>
      <c r="G17" s="157"/>
      <c r="H17" s="158">
        <f t="shared" si="1"/>
        <v>0</v>
      </c>
      <c r="I17" s="159"/>
      <c r="J17" s="160"/>
      <c r="K17" s="160"/>
      <c r="L17" s="160"/>
      <c r="M17" s="161"/>
      <c r="N17" s="162"/>
    </row>
    <row r="18" spans="1:14" ht="11.25">
      <c r="A18" s="272" t="s">
        <v>198</v>
      </c>
      <c r="B18" s="163"/>
      <c r="C18" s="153"/>
      <c r="D18" s="154"/>
      <c r="E18" s="155"/>
      <c r="F18" s="156">
        <f t="shared" si="0"/>
        <v>0</v>
      </c>
      <c r="G18" s="157"/>
      <c r="H18" s="158">
        <f t="shared" si="1"/>
        <v>0</v>
      </c>
      <c r="I18" s="159"/>
      <c r="J18" s="160"/>
      <c r="K18" s="160"/>
      <c r="L18" s="160"/>
      <c r="M18" s="161"/>
      <c r="N18" s="162"/>
    </row>
    <row r="19" spans="1:14" ht="11.25">
      <c r="A19" s="273" t="s">
        <v>199</v>
      </c>
      <c r="B19" s="164"/>
      <c r="C19" s="153"/>
      <c r="D19" s="154"/>
      <c r="E19" s="155"/>
      <c r="F19" s="156">
        <f>D19*E19</f>
        <v>0</v>
      </c>
      <c r="G19" s="157"/>
      <c r="H19" s="158">
        <f>G19*D19</f>
        <v>0</v>
      </c>
      <c r="I19" s="159"/>
      <c r="J19" s="160"/>
      <c r="K19" s="160"/>
      <c r="L19" s="160"/>
      <c r="M19" s="161"/>
      <c r="N19" s="162"/>
    </row>
    <row r="20" spans="1:14" ht="11.25">
      <c r="A20" s="271" t="s">
        <v>200</v>
      </c>
      <c r="B20" s="164"/>
      <c r="C20" s="153"/>
      <c r="D20" s="154"/>
      <c r="E20" s="155"/>
      <c r="F20" s="156">
        <f>D20*E20</f>
        <v>0</v>
      </c>
      <c r="G20" s="157"/>
      <c r="H20" s="158">
        <f>G20*D20</f>
        <v>0</v>
      </c>
      <c r="I20" s="159"/>
      <c r="J20" s="160"/>
      <c r="K20" s="160"/>
      <c r="L20" s="160"/>
      <c r="M20" s="161"/>
      <c r="N20" s="162"/>
    </row>
    <row r="21" spans="1:14" ht="11.25">
      <c r="A21" s="271" t="s">
        <v>201</v>
      </c>
      <c r="B21" s="152"/>
      <c r="C21" s="153"/>
      <c r="D21" s="154"/>
      <c r="E21" s="155"/>
      <c r="F21" s="156">
        <f t="shared" si="0"/>
        <v>0</v>
      </c>
      <c r="G21" s="157"/>
      <c r="H21" s="158">
        <f t="shared" si="1"/>
        <v>0</v>
      </c>
      <c r="I21" s="159"/>
      <c r="J21" s="160"/>
      <c r="K21" s="160"/>
      <c r="L21" s="160"/>
      <c r="M21" s="161"/>
      <c r="N21" s="162"/>
    </row>
    <row r="22" spans="1:14" ht="11.25">
      <c r="A22" s="271" t="s">
        <v>202</v>
      </c>
      <c r="B22" s="152"/>
      <c r="C22" s="153"/>
      <c r="D22" s="154"/>
      <c r="E22" s="155"/>
      <c r="F22" s="156">
        <f t="shared" si="0"/>
        <v>0</v>
      </c>
      <c r="G22" s="157"/>
      <c r="H22" s="158">
        <f t="shared" si="1"/>
        <v>0</v>
      </c>
      <c r="I22" s="159"/>
      <c r="J22" s="160"/>
      <c r="K22" s="160"/>
      <c r="L22" s="160"/>
      <c r="M22" s="161"/>
      <c r="N22" s="162"/>
    </row>
    <row r="23" spans="1:14" ht="11.25">
      <c r="A23" s="271" t="s">
        <v>203</v>
      </c>
      <c r="B23" s="152"/>
      <c r="C23" s="153"/>
      <c r="D23" s="154"/>
      <c r="E23" s="155"/>
      <c r="F23" s="156">
        <f t="shared" si="0"/>
        <v>0</v>
      </c>
      <c r="G23" s="157"/>
      <c r="H23" s="158">
        <f t="shared" si="1"/>
        <v>0</v>
      </c>
      <c r="I23" s="159"/>
      <c r="J23" s="160"/>
      <c r="K23" s="160"/>
      <c r="L23" s="160"/>
      <c r="M23" s="161"/>
      <c r="N23" s="162"/>
    </row>
    <row r="24" spans="1:14" ht="11.25">
      <c r="A24" s="271" t="s">
        <v>204</v>
      </c>
      <c r="B24" s="152"/>
      <c r="C24" s="153"/>
      <c r="D24" s="154"/>
      <c r="E24" s="155"/>
      <c r="F24" s="156">
        <f t="shared" si="0"/>
        <v>0</v>
      </c>
      <c r="G24" s="157"/>
      <c r="H24" s="158">
        <f t="shared" si="1"/>
        <v>0</v>
      </c>
      <c r="I24" s="159"/>
      <c r="J24" s="160"/>
      <c r="K24" s="160"/>
      <c r="L24" s="160"/>
      <c r="M24" s="161"/>
      <c r="N24" s="162"/>
    </row>
    <row r="25" spans="1:14" ht="11.25">
      <c r="A25" s="271" t="s">
        <v>205</v>
      </c>
      <c r="B25" s="152"/>
      <c r="C25" s="153"/>
      <c r="D25" s="154"/>
      <c r="E25" s="155"/>
      <c r="F25" s="156">
        <f t="shared" si="0"/>
        <v>0</v>
      </c>
      <c r="G25" s="157"/>
      <c r="H25" s="158">
        <f t="shared" si="1"/>
        <v>0</v>
      </c>
      <c r="I25" s="159"/>
      <c r="J25" s="160"/>
      <c r="K25" s="160"/>
      <c r="L25" s="160"/>
      <c r="M25" s="161"/>
      <c r="N25" s="162"/>
    </row>
    <row r="26" spans="1:14" ht="11.25">
      <c r="A26" s="271" t="s">
        <v>206</v>
      </c>
      <c r="B26" s="152"/>
      <c r="C26" s="153"/>
      <c r="D26" s="154"/>
      <c r="E26" s="155"/>
      <c r="F26" s="156">
        <f t="shared" si="0"/>
        <v>0</v>
      </c>
      <c r="G26" s="157"/>
      <c r="H26" s="158">
        <f t="shared" si="1"/>
        <v>0</v>
      </c>
      <c r="I26" s="159"/>
      <c r="J26" s="160"/>
      <c r="K26" s="160"/>
      <c r="L26" s="160"/>
      <c r="M26" s="161"/>
      <c r="N26" s="162"/>
    </row>
    <row r="27" spans="1:14" ht="11.25">
      <c r="A27" s="271" t="s">
        <v>207</v>
      </c>
      <c r="B27" s="152"/>
      <c r="C27" s="153"/>
      <c r="D27" s="154"/>
      <c r="E27" s="155"/>
      <c r="F27" s="156">
        <f t="shared" si="0"/>
        <v>0</v>
      </c>
      <c r="G27" s="157"/>
      <c r="H27" s="158">
        <f t="shared" si="1"/>
        <v>0</v>
      </c>
      <c r="I27" s="159"/>
      <c r="J27" s="160"/>
      <c r="K27" s="160"/>
      <c r="L27" s="160"/>
      <c r="M27" s="161"/>
      <c r="N27" s="162"/>
    </row>
    <row r="28" spans="1:14" ht="11.25">
      <c r="A28" s="271" t="s">
        <v>208</v>
      </c>
      <c r="B28" s="152"/>
      <c r="C28" s="153"/>
      <c r="D28" s="154"/>
      <c r="E28" s="155"/>
      <c r="F28" s="156">
        <f t="shared" si="0"/>
        <v>0</v>
      </c>
      <c r="G28" s="157"/>
      <c r="H28" s="158">
        <f t="shared" si="1"/>
        <v>0</v>
      </c>
      <c r="I28" s="159"/>
      <c r="J28" s="160"/>
      <c r="K28" s="160"/>
      <c r="L28" s="160"/>
      <c r="M28" s="161"/>
      <c r="N28" s="162"/>
    </row>
    <row r="29" spans="1:14" ht="11.25">
      <c r="A29" s="274" t="s">
        <v>209</v>
      </c>
      <c r="B29" s="165"/>
      <c r="C29" s="166"/>
      <c r="D29" s="167"/>
      <c r="E29" s="168"/>
      <c r="F29" s="169">
        <f t="shared" si="0"/>
        <v>0</v>
      </c>
      <c r="G29" s="170"/>
      <c r="H29" s="171">
        <f>G29*D29</f>
        <v>0</v>
      </c>
      <c r="I29" s="172"/>
      <c r="J29" s="173"/>
      <c r="K29" s="173"/>
      <c r="L29" s="173"/>
      <c r="M29" s="174"/>
      <c r="N29" s="175"/>
    </row>
    <row r="30" spans="3:14" ht="11.25">
      <c r="C30" s="177"/>
      <c r="D30" s="178"/>
      <c r="E30" s="179"/>
      <c r="F30" s="180"/>
      <c r="G30" s="181"/>
      <c r="H30" s="182"/>
      <c r="I30" s="183"/>
      <c r="J30" s="184"/>
      <c r="K30" s="184"/>
      <c r="L30" s="184"/>
      <c r="M30" s="184"/>
      <c r="N30" s="185"/>
    </row>
    <row r="31" spans="1:14" ht="11.25">
      <c r="A31" s="270" t="s">
        <v>236</v>
      </c>
      <c r="B31" s="141"/>
      <c r="C31" s="142"/>
      <c r="D31" s="143"/>
      <c r="E31" s="144"/>
      <c r="F31" s="145">
        <f t="shared" si="0"/>
        <v>0</v>
      </c>
      <c r="G31" s="146"/>
      <c r="H31" s="147">
        <f>G31*D31</f>
        <v>0</v>
      </c>
      <c r="I31" s="148"/>
      <c r="J31" s="149"/>
      <c r="K31" s="149"/>
      <c r="L31" s="149"/>
      <c r="M31" s="150"/>
      <c r="N31" s="151"/>
    </row>
    <row r="32" spans="1:14" ht="11.25">
      <c r="A32" s="211" t="s">
        <v>83</v>
      </c>
      <c r="B32" s="152"/>
      <c r="C32" s="153"/>
      <c r="D32" s="154"/>
      <c r="E32" s="155"/>
      <c r="F32" s="156">
        <f t="shared" si="0"/>
        <v>0</v>
      </c>
      <c r="G32" s="157"/>
      <c r="H32" s="158">
        <f>G32*D32</f>
        <v>0</v>
      </c>
      <c r="I32" s="159"/>
      <c r="J32" s="160"/>
      <c r="K32" s="160"/>
      <c r="L32" s="160"/>
      <c r="M32" s="161"/>
      <c r="N32" s="162"/>
    </row>
    <row r="33" spans="1:14" ht="11.25">
      <c r="A33" s="256">
        <f>SUM(F32:F48)</f>
        <v>0</v>
      </c>
      <c r="B33" s="152"/>
      <c r="C33" s="153"/>
      <c r="D33" s="154"/>
      <c r="E33" s="155"/>
      <c r="F33" s="156">
        <f t="shared" si="0"/>
        <v>0</v>
      </c>
      <c r="G33" s="157"/>
      <c r="H33" s="158">
        <f aca="true" t="shared" si="2" ref="H33:H47">G33*D33</f>
        <v>0</v>
      </c>
      <c r="I33" s="159"/>
      <c r="J33" s="160"/>
      <c r="K33" s="160"/>
      <c r="L33" s="160"/>
      <c r="M33" s="161"/>
      <c r="N33" s="162"/>
    </row>
    <row r="34" spans="1:14" ht="11.25">
      <c r="A34" s="211"/>
      <c r="B34" s="152"/>
      <c r="C34" s="153"/>
      <c r="D34" s="154"/>
      <c r="E34" s="155"/>
      <c r="F34" s="156">
        <f t="shared" si="0"/>
        <v>0</v>
      </c>
      <c r="G34" s="157"/>
      <c r="H34" s="158">
        <f t="shared" si="2"/>
        <v>0</v>
      </c>
      <c r="I34" s="159"/>
      <c r="J34" s="160"/>
      <c r="K34" s="160"/>
      <c r="L34" s="160"/>
      <c r="M34" s="161"/>
      <c r="N34" s="162"/>
    </row>
    <row r="35" spans="1:14" ht="11.25">
      <c r="A35" s="211"/>
      <c r="B35" s="152"/>
      <c r="C35" s="153"/>
      <c r="D35" s="154"/>
      <c r="E35" s="155"/>
      <c r="F35" s="156">
        <f t="shared" si="0"/>
        <v>0</v>
      </c>
      <c r="G35" s="157"/>
      <c r="H35" s="158">
        <f t="shared" si="2"/>
        <v>0</v>
      </c>
      <c r="I35" s="159"/>
      <c r="J35" s="160"/>
      <c r="K35" s="160"/>
      <c r="L35" s="160"/>
      <c r="M35" s="161"/>
      <c r="N35" s="162"/>
    </row>
    <row r="36" spans="1:14" ht="11.25">
      <c r="A36" s="211"/>
      <c r="B36" s="152"/>
      <c r="C36" s="153"/>
      <c r="D36" s="154"/>
      <c r="E36" s="155"/>
      <c r="F36" s="156">
        <f t="shared" si="0"/>
        <v>0</v>
      </c>
      <c r="G36" s="157"/>
      <c r="H36" s="158">
        <f t="shared" si="2"/>
        <v>0</v>
      </c>
      <c r="I36" s="159"/>
      <c r="J36" s="160"/>
      <c r="K36" s="160"/>
      <c r="L36" s="160"/>
      <c r="M36" s="161"/>
      <c r="N36" s="162"/>
    </row>
    <row r="37" spans="1:14" ht="11.25">
      <c r="A37" s="211"/>
      <c r="B37" s="152"/>
      <c r="C37" s="153"/>
      <c r="D37" s="154"/>
      <c r="E37" s="155"/>
      <c r="F37" s="156">
        <f t="shared" si="0"/>
        <v>0</v>
      </c>
      <c r="G37" s="157"/>
      <c r="H37" s="158">
        <f t="shared" si="2"/>
        <v>0</v>
      </c>
      <c r="I37" s="159"/>
      <c r="J37" s="160"/>
      <c r="K37" s="160"/>
      <c r="L37" s="160"/>
      <c r="M37" s="161"/>
      <c r="N37" s="162"/>
    </row>
    <row r="38" spans="1:14" ht="11.25">
      <c r="A38" s="211"/>
      <c r="B38" s="152"/>
      <c r="C38" s="153"/>
      <c r="D38" s="154"/>
      <c r="E38" s="155"/>
      <c r="F38" s="156">
        <f t="shared" si="0"/>
        <v>0</v>
      </c>
      <c r="G38" s="157"/>
      <c r="H38" s="158">
        <f t="shared" si="2"/>
        <v>0</v>
      </c>
      <c r="I38" s="159"/>
      <c r="J38" s="160"/>
      <c r="K38" s="160"/>
      <c r="L38" s="160"/>
      <c r="M38" s="161"/>
      <c r="N38" s="162"/>
    </row>
    <row r="39" spans="1:14" ht="11.25">
      <c r="A39" s="211"/>
      <c r="B39" s="152"/>
      <c r="C39" s="153"/>
      <c r="D39" s="154"/>
      <c r="E39" s="155"/>
      <c r="F39" s="156">
        <f t="shared" si="0"/>
        <v>0</v>
      </c>
      <c r="G39" s="157"/>
      <c r="H39" s="158">
        <f t="shared" si="2"/>
        <v>0</v>
      </c>
      <c r="I39" s="159"/>
      <c r="J39" s="160"/>
      <c r="K39" s="160"/>
      <c r="L39" s="160"/>
      <c r="M39" s="161"/>
      <c r="N39" s="162"/>
    </row>
    <row r="40" spans="1:14" ht="11.25">
      <c r="A40" s="211"/>
      <c r="B40" s="152"/>
      <c r="C40" s="153"/>
      <c r="D40" s="154"/>
      <c r="E40" s="155"/>
      <c r="F40" s="156">
        <f t="shared" si="0"/>
        <v>0</v>
      </c>
      <c r="G40" s="157"/>
      <c r="H40" s="158">
        <f t="shared" si="2"/>
        <v>0</v>
      </c>
      <c r="I40" s="159"/>
      <c r="J40" s="160"/>
      <c r="K40" s="160"/>
      <c r="L40" s="160"/>
      <c r="M40" s="161"/>
      <c r="N40" s="162"/>
    </row>
    <row r="41" spans="1:14" ht="11.25">
      <c r="A41" s="211"/>
      <c r="B41" s="152"/>
      <c r="C41" s="153"/>
      <c r="D41" s="154"/>
      <c r="E41" s="155"/>
      <c r="F41" s="156">
        <f t="shared" si="0"/>
        <v>0</v>
      </c>
      <c r="G41" s="157"/>
      <c r="H41" s="158">
        <f t="shared" si="2"/>
        <v>0</v>
      </c>
      <c r="I41" s="159"/>
      <c r="J41" s="160"/>
      <c r="K41" s="160"/>
      <c r="L41" s="160"/>
      <c r="M41" s="161"/>
      <c r="N41" s="162"/>
    </row>
    <row r="42" spans="1:14" ht="11.25">
      <c r="A42" s="211"/>
      <c r="B42" s="152"/>
      <c r="C42" s="153"/>
      <c r="D42" s="154"/>
      <c r="E42" s="155"/>
      <c r="F42" s="156">
        <f t="shared" si="0"/>
        <v>0</v>
      </c>
      <c r="G42" s="157"/>
      <c r="H42" s="158">
        <f t="shared" si="2"/>
        <v>0</v>
      </c>
      <c r="I42" s="159"/>
      <c r="J42" s="160"/>
      <c r="K42" s="160"/>
      <c r="L42" s="160"/>
      <c r="M42" s="161"/>
      <c r="N42" s="162"/>
    </row>
    <row r="43" spans="1:14" ht="11.25">
      <c r="A43" s="211"/>
      <c r="B43" s="152"/>
      <c r="C43" s="153"/>
      <c r="D43" s="154"/>
      <c r="E43" s="155"/>
      <c r="F43" s="156">
        <f t="shared" si="0"/>
        <v>0</v>
      </c>
      <c r="G43" s="157"/>
      <c r="H43" s="158">
        <f t="shared" si="2"/>
        <v>0</v>
      </c>
      <c r="I43" s="159"/>
      <c r="J43" s="160"/>
      <c r="K43" s="160"/>
      <c r="L43" s="160"/>
      <c r="M43" s="161"/>
      <c r="N43" s="162"/>
    </row>
    <row r="44" spans="1:14" ht="11.25">
      <c r="A44" s="211"/>
      <c r="B44" s="152"/>
      <c r="C44" s="153"/>
      <c r="D44" s="154"/>
      <c r="E44" s="155"/>
      <c r="F44" s="156">
        <f t="shared" si="0"/>
        <v>0</v>
      </c>
      <c r="G44" s="157"/>
      <c r="H44" s="158">
        <f t="shared" si="2"/>
        <v>0</v>
      </c>
      <c r="I44" s="159"/>
      <c r="J44" s="160"/>
      <c r="K44" s="160"/>
      <c r="L44" s="160"/>
      <c r="M44" s="161"/>
      <c r="N44" s="162"/>
    </row>
    <row r="45" spans="1:14" ht="11.25">
      <c r="A45" s="211"/>
      <c r="B45" s="152"/>
      <c r="C45" s="153"/>
      <c r="D45" s="154"/>
      <c r="E45" s="155"/>
      <c r="F45" s="156">
        <f t="shared" si="0"/>
        <v>0</v>
      </c>
      <c r="G45" s="157"/>
      <c r="H45" s="158">
        <f t="shared" si="2"/>
        <v>0</v>
      </c>
      <c r="I45" s="159"/>
      <c r="J45" s="160"/>
      <c r="K45" s="160"/>
      <c r="L45" s="160"/>
      <c r="M45" s="161"/>
      <c r="N45" s="162"/>
    </row>
    <row r="46" spans="1:14" ht="11.25">
      <c r="A46" s="211"/>
      <c r="B46" s="152"/>
      <c r="C46" s="153"/>
      <c r="D46" s="154"/>
      <c r="E46" s="155"/>
      <c r="F46" s="156">
        <f t="shared" si="0"/>
        <v>0</v>
      </c>
      <c r="G46" s="157"/>
      <c r="H46" s="158">
        <f t="shared" si="2"/>
        <v>0</v>
      </c>
      <c r="I46" s="159"/>
      <c r="J46" s="160"/>
      <c r="K46" s="160"/>
      <c r="L46" s="160"/>
      <c r="M46" s="161"/>
      <c r="N46" s="162"/>
    </row>
    <row r="47" spans="1:14" ht="11.25">
      <c r="A47" s="211"/>
      <c r="B47" s="152"/>
      <c r="C47" s="153"/>
      <c r="D47" s="154"/>
      <c r="E47" s="155"/>
      <c r="F47" s="156">
        <f t="shared" si="0"/>
        <v>0</v>
      </c>
      <c r="G47" s="157"/>
      <c r="H47" s="158">
        <f t="shared" si="2"/>
        <v>0</v>
      </c>
      <c r="I47" s="159"/>
      <c r="J47" s="160"/>
      <c r="K47" s="160"/>
      <c r="L47" s="160"/>
      <c r="M47" s="161"/>
      <c r="N47" s="162"/>
    </row>
    <row r="48" spans="1:14" ht="11.25">
      <c r="A48" s="212"/>
      <c r="B48" s="165"/>
      <c r="C48" s="166"/>
      <c r="D48" s="167"/>
      <c r="E48" s="168"/>
      <c r="F48" s="169">
        <f t="shared" si="0"/>
        <v>0</v>
      </c>
      <c r="G48" s="170"/>
      <c r="H48" s="171">
        <f>G48*D48</f>
        <v>0</v>
      </c>
      <c r="I48" s="172"/>
      <c r="J48" s="173"/>
      <c r="K48" s="173"/>
      <c r="L48" s="173"/>
      <c r="M48" s="174"/>
      <c r="N48" s="175"/>
    </row>
    <row r="49" spans="1:14" ht="11.25">
      <c r="A49" s="210" t="s">
        <v>211</v>
      </c>
      <c r="B49" s="216"/>
      <c r="C49" s="142"/>
      <c r="D49" s="143"/>
      <c r="E49" s="144"/>
      <c r="F49" s="145">
        <f t="shared" si="0"/>
        <v>0</v>
      </c>
      <c r="G49" s="146"/>
      <c r="H49" s="147">
        <f>G49*D49</f>
        <v>0</v>
      </c>
      <c r="I49" s="148"/>
      <c r="J49" s="149"/>
      <c r="K49" s="149"/>
      <c r="L49" s="149"/>
      <c r="M49" s="150"/>
      <c r="N49" s="151"/>
    </row>
    <row r="50" spans="1:14" ht="11.25">
      <c r="A50" s="211" t="s">
        <v>83</v>
      </c>
      <c r="B50" s="217">
        <v>1</v>
      </c>
      <c r="C50" s="153"/>
      <c r="D50" s="154"/>
      <c r="E50" s="155"/>
      <c r="F50" s="156">
        <f t="shared" si="0"/>
        <v>0</v>
      </c>
      <c r="G50" s="157"/>
      <c r="H50" s="158">
        <f>G50*D50</f>
        <v>0</v>
      </c>
      <c r="I50" s="159"/>
      <c r="J50" s="160"/>
      <c r="K50" s="160"/>
      <c r="L50" s="160"/>
      <c r="M50" s="161"/>
      <c r="N50" s="162"/>
    </row>
    <row r="51" spans="1:14" ht="11.25">
      <c r="A51" s="256">
        <f>SUM(F50:F59)</f>
        <v>0</v>
      </c>
      <c r="B51" s="217">
        <v>2</v>
      </c>
      <c r="C51" s="153"/>
      <c r="D51" s="154"/>
      <c r="E51" s="155"/>
      <c r="F51" s="156">
        <f t="shared" si="0"/>
        <v>0</v>
      </c>
      <c r="G51" s="157"/>
      <c r="H51" s="158">
        <f aca="true" t="shared" si="3" ref="H51:H90">G51*D51</f>
        <v>0</v>
      </c>
      <c r="I51" s="159"/>
      <c r="J51" s="160"/>
      <c r="K51" s="160"/>
      <c r="L51" s="160"/>
      <c r="M51" s="161"/>
      <c r="N51" s="162"/>
    </row>
    <row r="52" spans="1:14" ht="11.25">
      <c r="A52" s="211"/>
      <c r="B52" s="217">
        <v>3</v>
      </c>
      <c r="C52" s="153"/>
      <c r="D52" s="154"/>
      <c r="E52" s="155"/>
      <c r="F52" s="156">
        <f t="shared" si="0"/>
        <v>0</v>
      </c>
      <c r="G52" s="157"/>
      <c r="H52" s="158">
        <f t="shared" si="3"/>
        <v>0</v>
      </c>
      <c r="I52" s="159"/>
      <c r="J52" s="160"/>
      <c r="K52" s="160"/>
      <c r="L52" s="160"/>
      <c r="M52" s="161"/>
      <c r="N52" s="162"/>
    </row>
    <row r="53" spans="1:14" ht="11.25">
      <c r="A53" s="211"/>
      <c r="B53" s="217">
        <v>4</v>
      </c>
      <c r="C53" s="153"/>
      <c r="D53" s="154"/>
      <c r="E53" s="155"/>
      <c r="F53" s="156">
        <f t="shared" si="0"/>
        <v>0</v>
      </c>
      <c r="G53" s="157"/>
      <c r="H53" s="158">
        <f t="shared" si="3"/>
        <v>0</v>
      </c>
      <c r="I53" s="159"/>
      <c r="J53" s="160"/>
      <c r="K53" s="160"/>
      <c r="L53" s="160"/>
      <c r="M53" s="161"/>
      <c r="N53" s="162"/>
    </row>
    <row r="54" spans="1:14" ht="11.25">
      <c r="A54" s="211"/>
      <c r="B54" s="217">
        <v>5</v>
      </c>
      <c r="C54" s="153"/>
      <c r="D54" s="154"/>
      <c r="E54" s="155"/>
      <c r="F54" s="156">
        <f t="shared" si="0"/>
        <v>0</v>
      </c>
      <c r="G54" s="157"/>
      <c r="H54" s="158">
        <f t="shared" si="3"/>
        <v>0</v>
      </c>
      <c r="I54" s="159"/>
      <c r="J54" s="160"/>
      <c r="K54" s="160"/>
      <c r="L54" s="160"/>
      <c r="M54" s="161"/>
      <c r="N54" s="162"/>
    </row>
    <row r="55" spans="1:14" ht="11.25">
      <c r="A55" s="211"/>
      <c r="B55" s="217">
        <v>6</v>
      </c>
      <c r="C55" s="153"/>
      <c r="D55" s="154"/>
      <c r="E55" s="155"/>
      <c r="F55" s="156">
        <f t="shared" si="0"/>
        <v>0</v>
      </c>
      <c r="G55" s="157"/>
      <c r="H55" s="158">
        <f t="shared" si="3"/>
        <v>0</v>
      </c>
      <c r="I55" s="159"/>
      <c r="J55" s="160"/>
      <c r="K55" s="160"/>
      <c r="L55" s="160"/>
      <c r="M55" s="161"/>
      <c r="N55" s="162"/>
    </row>
    <row r="56" spans="1:14" ht="11.25">
      <c r="A56" s="211"/>
      <c r="B56" s="217">
        <v>7</v>
      </c>
      <c r="C56" s="153"/>
      <c r="D56" s="154"/>
      <c r="E56" s="155"/>
      <c r="F56" s="156">
        <f t="shared" si="0"/>
        <v>0</v>
      </c>
      <c r="G56" s="157"/>
      <c r="H56" s="158">
        <f t="shared" si="3"/>
        <v>0</v>
      </c>
      <c r="I56" s="159"/>
      <c r="J56" s="160"/>
      <c r="K56" s="160"/>
      <c r="L56" s="160"/>
      <c r="M56" s="161"/>
      <c r="N56" s="162"/>
    </row>
    <row r="57" spans="1:14" ht="11.25">
      <c r="A57" s="211"/>
      <c r="B57" s="217">
        <v>8</v>
      </c>
      <c r="C57" s="153"/>
      <c r="D57" s="154"/>
      <c r="E57" s="155"/>
      <c r="F57" s="156">
        <f t="shared" si="0"/>
        <v>0</v>
      </c>
      <c r="G57" s="157"/>
      <c r="H57" s="158">
        <f t="shared" si="3"/>
        <v>0</v>
      </c>
      <c r="I57" s="159"/>
      <c r="J57" s="160"/>
      <c r="K57" s="160"/>
      <c r="L57" s="160"/>
      <c r="M57" s="161"/>
      <c r="N57" s="162"/>
    </row>
    <row r="58" spans="1:14" ht="11.25">
      <c r="A58" s="211"/>
      <c r="B58" s="217">
        <v>9</v>
      </c>
      <c r="C58" s="153"/>
      <c r="D58" s="154"/>
      <c r="E58" s="155"/>
      <c r="F58" s="156">
        <f t="shared" si="0"/>
        <v>0</v>
      </c>
      <c r="G58" s="157"/>
      <c r="H58" s="158">
        <f t="shared" si="3"/>
        <v>0</v>
      </c>
      <c r="I58" s="159"/>
      <c r="J58" s="160"/>
      <c r="K58" s="160"/>
      <c r="L58" s="160"/>
      <c r="M58" s="161"/>
      <c r="N58" s="162"/>
    </row>
    <row r="59" spans="1:14" ht="11.25">
      <c r="A59" s="211"/>
      <c r="B59" s="218">
        <v>10</v>
      </c>
      <c r="C59" s="153"/>
      <c r="D59" s="154"/>
      <c r="E59" s="155"/>
      <c r="F59" s="156">
        <f t="shared" si="0"/>
        <v>0</v>
      </c>
      <c r="G59" s="157"/>
      <c r="H59" s="158">
        <f t="shared" si="3"/>
        <v>0</v>
      </c>
      <c r="I59" s="159"/>
      <c r="J59" s="160"/>
      <c r="K59" s="160"/>
      <c r="L59" s="160"/>
      <c r="M59" s="161"/>
      <c r="N59" s="162"/>
    </row>
    <row r="60" spans="1:14" ht="11.25">
      <c r="A60" s="210" t="s">
        <v>212</v>
      </c>
      <c r="B60" s="141"/>
      <c r="C60" s="186"/>
      <c r="D60" s="143"/>
      <c r="E60" s="144"/>
      <c r="F60" s="145">
        <f t="shared" si="0"/>
        <v>0</v>
      </c>
      <c r="G60" s="146"/>
      <c r="H60" s="147">
        <f t="shared" si="3"/>
        <v>0</v>
      </c>
      <c r="I60" s="148"/>
      <c r="J60" s="149"/>
      <c r="K60" s="149"/>
      <c r="L60" s="149"/>
      <c r="M60" s="150"/>
      <c r="N60" s="151"/>
    </row>
    <row r="61" spans="1:14" ht="11.25">
      <c r="A61" s="211" t="s">
        <v>83</v>
      </c>
      <c r="B61" s="152">
        <v>1</v>
      </c>
      <c r="C61" s="187"/>
      <c r="D61" s="154"/>
      <c r="E61" s="155"/>
      <c r="F61" s="156">
        <f t="shared" si="0"/>
        <v>0</v>
      </c>
      <c r="G61" s="157"/>
      <c r="H61" s="158">
        <f t="shared" si="3"/>
        <v>0</v>
      </c>
      <c r="I61" s="159"/>
      <c r="J61" s="160"/>
      <c r="K61" s="160"/>
      <c r="L61" s="160"/>
      <c r="M61" s="161"/>
      <c r="N61" s="162"/>
    </row>
    <row r="62" spans="1:14" ht="11.25">
      <c r="A62" s="256">
        <f>SUM(F61:F70)</f>
        <v>0</v>
      </c>
      <c r="B62" s="152">
        <v>2</v>
      </c>
      <c r="C62" s="187"/>
      <c r="D62" s="154"/>
      <c r="E62" s="155"/>
      <c r="F62" s="156">
        <f t="shared" si="0"/>
        <v>0</v>
      </c>
      <c r="G62" s="157"/>
      <c r="H62" s="158">
        <f t="shared" si="3"/>
        <v>0</v>
      </c>
      <c r="I62" s="159"/>
      <c r="J62" s="160"/>
      <c r="K62" s="160"/>
      <c r="L62" s="160"/>
      <c r="M62" s="161"/>
      <c r="N62" s="162"/>
    </row>
    <row r="63" spans="1:14" ht="11.25">
      <c r="A63" s="211"/>
      <c r="B63" s="152">
        <v>3</v>
      </c>
      <c r="C63" s="187"/>
      <c r="D63" s="154"/>
      <c r="E63" s="155"/>
      <c r="F63" s="156">
        <f t="shared" si="0"/>
        <v>0</v>
      </c>
      <c r="G63" s="157"/>
      <c r="H63" s="158">
        <f t="shared" si="3"/>
        <v>0</v>
      </c>
      <c r="I63" s="159"/>
      <c r="J63" s="160"/>
      <c r="K63" s="160"/>
      <c r="L63" s="160"/>
      <c r="M63" s="161"/>
      <c r="N63" s="162"/>
    </row>
    <row r="64" spans="1:14" ht="11.25">
      <c r="A64" s="211"/>
      <c r="B64" s="152">
        <v>4</v>
      </c>
      <c r="C64" s="187"/>
      <c r="D64" s="154"/>
      <c r="E64" s="155"/>
      <c r="F64" s="156">
        <f t="shared" si="0"/>
        <v>0</v>
      </c>
      <c r="G64" s="157"/>
      <c r="H64" s="158">
        <f t="shared" si="3"/>
        <v>0</v>
      </c>
      <c r="I64" s="159"/>
      <c r="J64" s="160"/>
      <c r="K64" s="160"/>
      <c r="L64" s="160"/>
      <c r="M64" s="161"/>
      <c r="N64" s="162"/>
    </row>
    <row r="65" spans="1:14" ht="11.25">
      <c r="A65" s="211"/>
      <c r="B65" s="152">
        <v>5</v>
      </c>
      <c r="C65" s="187"/>
      <c r="D65" s="154"/>
      <c r="E65" s="155"/>
      <c r="F65" s="156">
        <f t="shared" si="0"/>
        <v>0</v>
      </c>
      <c r="G65" s="157"/>
      <c r="H65" s="158">
        <f t="shared" si="3"/>
        <v>0</v>
      </c>
      <c r="I65" s="159"/>
      <c r="J65" s="160"/>
      <c r="K65" s="160"/>
      <c r="L65" s="160"/>
      <c r="M65" s="161"/>
      <c r="N65" s="162"/>
    </row>
    <row r="66" spans="1:14" ht="11.25">
      <c r="A66" s="211"/>
      <c r="B66" s="152">
        <v>6</v>
      </c>
      <c r="C66" s="187"/>
      <c r="D66" s="154"/>
      <c r="E66" s="155"/>
      <c r="F66" s="156">
        <f t="shared" si="0"/>
        <v>0</v>
      </c>
      <c r="G66" s="157"/>
      <c r="H66" s="158">
        <f t="shared" si="3"/>
        <v>0</v>
      </c>
      <c r="I66" s="159"/>
      <c r="J66" s="160"/>
      <c r="K66" s="160"/>
      <c r="L66" s="160"/>
      <c r="M66" s="161"/>
      <c r="N66" s="162"/>
    </row>
    <row r="67" spans="1:14" ht="11.25">
      <c r="A67" s="211"/>
      <c r="B67" s="152">
        <v>7</v>
      </c>
      <c r="C67" s="187"/>
      <c r="D67" s="154"/>
      <c r="E67" s="155"/>
      <c r="F67" s="156">
        <f t="shared" si="0"/>
        <v>0</v>
      </c>
      <c r="G67" s="157"/>
      <c r="H67" s="158">
        <f t="shared" si="3"/>
        <v>0</v>
      </c>
      <c r="I67" s="159"/>
      <c r="J67" s="160"/>
      <c r="K67" s="160"/>
      <c r="L67" s="160"/>
      <c r="M67" s="161"/>
      <c r="N67" s="162"/>
    </row>
    <row r="68" spans="1:14" ht="11.25">
      <c r="A68" s="211"/>
      <c r="B68" s="152">
        <v>8</v>
      </c>
      <c r="C68" s="187"/>
      <c r="D68" s="154"/>
      <c r="E68" s="155"/>
      <c r="F68" s="156">
        <f t="shared" si="0"/>
        <v>0</v>
      </c>
      <c r="G68" s="157"/>
      <c r="H68" s="158">
        <f t="shared" si="3"/>
        <v>0</v>
      </c>
      <c r="I68" s="159"/>
      <c r="J68" s="160"/>
      <c r="K68" s="160"/>
      <c r="L68" s="160"/>
      <c r="M68" s="161"/>
      <c r="N68" s="162"/>
    </row>
    <row r="69" spans="1:14" ht="11.25">
      <c r="A69" s="211"/>
      <c r="B69" s="152">
        <v>9</v>
      </c>
      <c r="C69" s="187"/>
      <c r="D69" s="154"/>
      <c r="E69" s="155"/>
      <c r="F69" s="156">
        <f t="shared" si="0"/>
        <v>0</v>
      </c>
      <c r="G69" s="157"/>
      <c r="H69" s="158">
        <f t="shared" si="3"/>
        <v>0</v>
      </c>
      <c r="I69" s="159"/>
      <c r="J69" s="160"/>
      <c r="K69" s="160"/>
      <c r="L69" s="160"/>
      <c r="M69" s="161"/>
      <c r="N69" s="162"/>
    </row>
    <row r="70" spans="1:14" ht="11.25">
      <c r="A70" s="213"/>
      <c r="B70" s="188">
        <v>10</v>
      </c>
      <c r="C70" s="189"/>
      <c r="D70" s="167"/>
      <c r="E70" s="168"/>
      <c r="F70" s="169">
        <f aca="true" t="shared" si="4" ref="F70:F91">D70*E70</f>
        <v>0</v>
      </c>
      <c r="G70" s="170"/>
      <c r="H70" s="171">
        <f t="shared" si="3"/>
        <v>0</v>
      </c>
      <c r="I70" s="172"/>
      <c r="J70" s="173"/>
      <c r="K70" s="173"/>
      <c r="L70" s="173"/>
      <c r="M70" s="174"/>
      <c r="N70" s="175"/>
    </row>
    <row r="71" spans="1:14" ht="11.25">
      <c r="A71" s="210" t="s">
        <v>213</v>
      </c>
      <c r="B71" s="141"/>
      <c r="C71" s="186"/>
      <c r="D71" s="143"/>
      <c r="E71" s="144"/>
      <c r="F71" s="190">
        <f t="shared" si="4"/>
        <v>0</v>
      </c>
      <c r="G71" s="146"/>
      <c r="H71" s="147">
        <f t="shared" si="3"/>
        <v>0</v>
      </c>
      <c r="I71" s="148"/>
      <c r="J71" s="149"/>
      <c r="K71" s="149"/>
      <c r="L71" s="149"/>
      <c r="M71" s="150"/>
      <c r="N71" s="151"/>
    </row>
    <row r="72" spans="1:14" ht="11.25">
      <c r="A72" s="214"/>
      <c r="B72" s="191">
        <v>1</v>
      </c>
      <c r="C72" s="192"/>
      <c r="D72" s="193"/>
      <c r="E72" s="194"/>
      <c r="F72" s="195">
        <f t="shared" si="4"/>
        <v>0</v>
      </c>
      <c r="G72" s="196"/>
      <c r="H72" s="158">
        <f t="shared" si="3"/>
        <v>0</v>
      </c>
      <c r="I72" s="197"/>
      <c r="J72" s="198"/>
      <c r="K72" s="198"/>
      <c r="L72" s="198"/>
      <c r="M72" s="199"/>
      <c r="N72" s="200"/>
    </row>
    <row r="73" spans="1:14" ht="11.25">
      <c r="A73" s="214"/>
      <c r="B73" s="191">
        <v>2</v>
      </c>
      <c r="C73" s="192"/>
      <c r="D73" s="193"/>
      <c r="E73" s="194"/>
      <c r="F73" s="195">
        <f t="shared" si="4"/>
        <v>0</v>
      </c>
      <c r="G73" s="196"/>
      <c r="H73" s="158">
        <f t="shared" si="3"/>
        <v>0</v>
      </c>
      <c r="I73" s="197"/>
      <c r="J73" s="198"/>
      <c r="K73" s="198"/>
      <c r="L73" s="198"/>
      <c r="M73" s="199"/>
      <c r="N73" s="200"/>
    </row>
    <row r="74" spans="1:14" ht="11.25">
      <c r="A74" s="214"/>
      <c r="B74" s="191">
        <v>3</v>
      </c>
      <c r="C74" s="192"/>
      <c r="D74" s="193"/>
      <c r="E74" s="194"/>
      <c r="F74" s="195">
        <f t="shared" si="4"/>
        <v>0</v>
      </c>
      <c r="G74" s="196"/>
      <c r="H74" s="158">
        <f t="shared" si="3"/>
        <v>0</v>
      </c>
      <c r="I74" s="197"/>
      <c r="J74" s="198"/>
      <c r="K74" s="198"/>
      <c r="L74" s="198"/>
      <c r="M74" s="199"/>
      <c r="N74" s="200"/>
    </row>
    <row r="75" spans="1:14" ht="11.25">
      <c r="A75" s="214"/>
      <c r="B75" s="191">
        <v>4</v>
      </c>
      <c r="C75" s="192"/>
      <c r="D75" s="193"/>
      <c r="E75" s="194"/>
      <c r="F75" s="195">
        <f t="shared" si="4"/>
        <v>0</v>
      </c>
      <c r="G75" s="196"/>
      <c r="H75" s="158">
        <f t="shared" si="3"/>
        <v>0</v>
      </c>
      <c r="I75" s="197"/>
      <c r="J75" s="198"/>
      <c r="K75" s="198"/>
      <c r="L75" s="198"/>
      <c r="M75" s="199"/>
      <c r="N75" s="200"/>
    </row>
    <row r="76" spans="1:14" ht="11.25">
      <c r="A76" s="214"/>
      <c r="B76" s="191">
        <v>5</v>
      </c>
      <c r="C76" s="192"/>
      <c r="D76" s="193"/>
      <c r="E76" s="194"/>
      <c r="F76" s="195">
        <f t="shared" si="4"/>
        <v>0</v>
      </c>
      <c r="G76" s="196"/>
      <c r="H76" s="158">
        <f t="shared" si="3"/>
        <v>0</v>
      </c>
      <c r="I76" s="197"/>
      <c r="J76" s="198"/>
      <c r="K76" s="198"/>
      <c r="L76" s="198"/>
      <c r="M76" s="199"/>
      <c r="N76" s="200"/>
    </row>
    <row r="77" spans="1:14" ht="11.25">
      <c r="A77" s="214"/>
      <c r="B77" s="191">
        <v>6</v>
      </c>
      <c r="C77" s="192"/>
      <c r="D77" s="193"/>
      <c r="E77" s="194"/>
      <c r="F77" s="195">
        <f aca="true" t="shared" si="5" ref="F77:F82">D77*E77</f>
        <v>0</v>
      </c>
      <c r="G77" s="196"/>
      <c r="H77" s="158">
        <f t="shared" si="3"/>
        <v>0</v>
      </c>
      <c r="I77" s="197"/>
      <c r="J77" s="198"/>
      <c r="K77" s="198"/>
      <c r="L77" s="198"/>
      <c r="M77" s="199"/>
      <c r="N77" s="200"/>
    </row>
    <row r="78" spans="1:14" ht="11.25">
      <c r="A78" s="214"/>
      <c r="B78" s="191">
        <v>7</v>
      </c>
      <c r="C78" s="192"/>
      <c r="D78" s="193"/>
      <c r="E78" s="194"/>
      <c r="F78" s="195">
        <f t="shared" si="5"/>
        <v>0</v>
      </c>
      <c r="G78" s="196"/>
      <c r="H78" s="158">
        <f t="shared" si="3"/>
        <v>0</v>
      </c>
      <c r="I78" s="197"/>
      <c r="J78" s="198"/>
      <c r="K78" s="198"/>
      <c r="L78" s="198"/>
      <c r="M78" s="199"/>
      <c r="N78" s="200"/>
    </row>
    <row r="79" spans="1:14" ht="11.25">
      <c r="A79" s="214"/>
      <c r="B79" s="191">
        <v>8</v>
      </c>
      <c r="C79" s="192"/>
      <c r="D79" s="193"/>
      <c r="E79" s="194"/>
      <c r="F79" s="195">
        <f t="shared" si="5"/>
        <v>0</v>
      </c>
      <c r="G79" s="196"/>
      <c r="H79" s="158">
        <f t="shared" si="3"/>
        <v>0</v>
      </c>
      <c r="I79" s="197"/>
      <c r="J79" s="198"/>
      <c r="K79" s="198"/>
      <c r="L79" s="198"/>
      <c r="M79" s="199"/>
      <c r="N79" s="200"/>
    </row>
    <row r="80" spans="1:14" ht="11.25">
      <c r="A80" s="214"/>
      <c r="B80" s="191">
        <v>9</v>
      </c>
      <c r="C80" s="192"/>
      <c r="D80" s="193"/>
      <c r="E80" s="194"/>
      <c r="F80" s="195">
        <f t="shared" si="5"/>
        <v>0</v>
      </c>
      <c r="G80" s="196"/>
      <c r="H80" s="158">
        <f t="shared" si="3"/>
        <v>0</v>
      </c>
      <c r="I80" s="197"/>
      <c r="J80" s="198"/>
      <c r="K80" s="198"/>
      <c r="L80" s="198"/>
      <c r="M80" s="199"/>
      <c r="N80" s="200"/>
    </row>
    <row r="81" spans="1:14" ht="11.25">
      <c r="A81" s="214"/>
      <c r="B81" s="191">
        <v>10</v>
      </c>
      <c r="C81" s="192"/>
      <c r="D81" s="193"/>
      <c r="E81" s="194"/>
      <c r="F81" s="195">
        <f t="shared" si="5"/>
        <v>0</v>
      </c>
      <c r="G81" s="196"/>
      <c r="H81" s="158">
        <f t="shared" si="3"/>
        <v>0</v>
      </c>
      <c r="I81" s="197"/>
      <c r="J81" s="198"/>
      <c r="K81" s="198"/>
      <c r="L81" s="198"/>
      <c r="M81" s="199"/>
      <c r="N81" s="200"/>
    </row>
    <row r="82" spans="1:14" ht="11.25">
      <c r="A82" s="214"/>
      <c r="B82" s="191">
        <v>11</v>
      </c>
      <c r="C82" s="192"/>
      <c r="D82" s="193"/>
      <c r="E82" s="194"/>
      <c r="F82" s="195">
        <f t="shared" si="5"/>
        <v>0</v>
      </c>
      <c r="G82" s="196"/>
      <c r="H82" s="158">
        <f t="shared" si="3"/>
        <v>0</v>
      </c>
      <c r="I82" s="197"/>
      <c r="J82" s="198"/>
      <c r="K82" s="198"/>
      <c r="L82" s="198"/>
      <c r="M82" s="199"/>
      <c r="N82" s="200"/>
    </row>
    <row r="83" spans="1:14" ht="11.25">
      <c r="A83" s="215"/>
      <c r="B83" s="201">
        <v>12</v>
      </c>
      <c r="C83" s="202"/>
      <c r="D83" s="203"/>
      <c r="E83" s="204"/>
      <c r="F83" s="169">
        <f t="shared" si="4"/>
        <v>0</v>
      </c>
      <c r="G83" s="205"/>
      <c r="H83" s="171">
        <f t="shared" si="3"/>
        <v>0</v>
      </c>
      <c r="I83" s="206"/>
      <c r="J83" s="207"/>
      <c r="K83" s="207"/>
      <c r="L83" s="207"/>
      <c r="M83" s="208"/>
      <c r="N83" s="209"/>
    </row>
    <row r="84" spans="1:14" ht="11.25">
      <c r="A84" s="210" t="s">
        <v>210</v>
      </c>
      <c r="B84" s="141"/>
      <c r="C84" s="186"/>
      <c r="D84" s="143"/>
      <c r="E84" s="144"/>
      <c r="F84" s="236">
        <f t="shared" si="4"/>
        <v>0</v>
      </c>
      <c r="G84" s="146"/>
      <c r="H84" s="147">
        <f t="shared" si="3"/>
        <v>0</v>
      </c>
      <c r="I84" s="148"/>
      <c r="J84" s="149"/>
      <c r="K84" s="149"/>
      <c r="L84" s="149"/>
      <c r="M84" s="150"/>
      <c r="N84" s="151"/>
    </row>
    <row r="85" spans="1:14" ht="11.25">
      <c r="A85" s="211"/>
      <c r="B85" s="152"/>
      <c r="C85" s="187"/>
      <c r="D85" s="154"/>
      <c r="E85" s="155"/>
      <c r="F85" s="237">
        <f t="shared" si="4"/>
        <v>0</v>
      </c>
      <c r="G85" s="157"/>
      <c r="H85" s="158">
        <f t="shared" si="3"/>
        <v>0</v>
      </c>
      <c r="I85" s="159"/>
      <c r="J85" s="160"/>
      <c r="K85" s="160"/>
      <c r="L85" s="160"/>
      <c r="M85" s="161"/>
      <c r="N85" s="162"/>
    </row>
    <row r="86" spans="1:14" ht="11.25">
      <c r="A86" s="211"/>
      <c r="B86" s="152"/>
      <c r="C86" s="187"/>
      <c r="D86" s="154"/>
      <c r="E86" s="155"/>
      <c r="F86" s="237">
        <f t="shared" si="4"/>
        <v>0</v>
      </c>
      <c r="G86" s="157"/>
      <c r="H86" s="158">
        <f t="shared" si="3"/>
        <v>0</v>
      </c>
      <c r="I86" s="159"/>
      <c r="J86" s="160"/>
      <c r="K86" s="160"/>
      <c r="L86" s="160"/>
      <c r="M86" s="161"/>
      <c r="N86" s="162"/>
    </row>
    <row r="87" spans="1:14" ht="11.25">
      <c r="A87" s="211"/>
      <c r="B87" s="152"/>
      <c r="C87" s="187"/>
      <c r="D87" s="154"/>
      <c r="E87" s="155"/>
      <c r="F87" s="237">
        <f t="shared" si="4"/>
        <v>0</v>
      </c>
      <c r="G87" s="157"/>
      <c r="H87" s="158">
        <f t="shared" si="3"/>
        <v>0</v>
      </c>
      <c r="I87" s="159"/>
      <c r="J87" s="160"/>
      <c r="K87" s="160"/>
      <c r="L87" s="160"/>
      <c r="M87" s="161"/>
      <c r="N87" s="162"/>
    </row>
    <row r="88" spans="1:14" ht="11.25">
      <c r="A88" s="211"/>
      <c r="B88" s="152"/>
      <c r="C88" s="187"/>
      <c r="D88" s="154"/>
      <c r="E88" s="155"/>
      <c r="F88" s="237">
        <f t="shared" si="4"/>
        <v>0</v>
      </c>
      <c r="G88" s="157"/>
      <c r="H88" s="158">
        <f t="shared" si="3"/>
        <v>0</v>
      </c>
      <c r="I88" s="159"/>
      <c r="J88" s="160"/>
      <c r="K88" s="160"/>
      <c r="L88" s="160"/>
      <c r="M88" s="161"/>
      <c r="N88" s="162"/>
    </row>
    <row r="89" spans="1:14" ht="11.25">
      <c r="A89" s="211"/>
      <c r="B89" s="152"/>
      <c r="C89" s="187"/>
      <c r="D89" s="154"/>
      <c r="E89" s="155"/>
      <c r="F89" s="237">
        <f t="shared" si="4"/>
        <v>0</v>
      </c>
      <c r="G89" s="157"/>
      <c r="H89" s="158">
        <f t="shared" si="3"/>
        <v>0</v>
      </c>
      <c r="I89" s="159"/>
      <c r="J89" s="160"/>
      <c r="K89" s="160"/>
      <c r="L89" s="160"/>
      <c r="M89" s="161"/>
      <c r="N89" s="162"/>
    </row>
    <row r="90" spans="1:14" ht="11.25">
      <c r="A90" s="211"/>
      <c r="B90" s="152"/>
      <c r="C90" s="187"/>
      <c r="D90" s="154"/>
      <c r="E90" s="155"/>
      <c r="F90" s="237">
        <f t="shared" si="4"/>
        <v>0</v>
      </c>
      <c r="G90" s="157"/>
      <c r="H90" s="158">
        <f t="shared" si="3"/>
        <v>0</v>
      </c>
      <c r="I90" s="159"/>
      <c r="J90" s="160"/>
      <c r="K90" s="160"/>
      <c r="L90" s="160"/>
      <c r="M90" s="161"/>
      <c r="N90" s="162"/>
    </row>
    <row r="91" spans="1:14" ht="11.25">
      <c r="A91" s="212"/>
      <c r="B91" s="165"/>
      <c r="C91" s="189"/>
      <c r="D91" s="167"/>
      <c r="E91" s="168"/>
      <c r="F91" s="238">
        <f t="shared" si="4"/>
        <v>0</v>
      </c>
      <c r="G91" s="170"/>
      <c r="H91" s="171">
        <f>G91*D91</f>
        <v>0</v>
      </c>
      <c r="I91" s="172"/>
      <c r="J91" s="173"/>
      <c r="K91" s="173"/>
      <c r="L91" s="173"/>
      <c r="M91" s="174"/>
      <c r="N91" s="175"/>
    </row>
  </sheetData>
  <dataValidations count="1">
    <dataValidation type="list" allowBlank="1" showInputMessage="1" showErrorMessage="1" sqref="E5">
      <formula1>"軽荷重,中荷重,重荷重"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3"/>
  <headerFooter alignWithMargins="0">
    <oddHeader>&amp;L&amp;F&amp;C&amp;A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pane xSplit="7" ySplit="5" topLeftCell="H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12" sqref="D12"/>
    </sheetView>
  </sheetViews>
  <sheetFormatPr defaultColWidth="9.00390625" defaultRowHeight="13.5"/>
  <cols>
    <col min="1" max="1" width="4.375" style="1" customWidth="1"/>
    <col min="2" max="2" width="4.25390625" style="1" customWidth="1"/>
    <col min="3" max="3" width="4.625" style="1" customWidth="1"/>
    <col min="4" max="4" width="6.50390625" style="1" customWidth="1"/>
    <col min="5" max="5" width="25.00390625" style="1" customWidth="1"/>
    <col min="6" max="6" width="5.25390625" style="1" customWidth="1"/>
    <col min="7" max="7" width="4.875" style="1" customWidth="1"/>
    <col min="8" max="10" width="6.625" style="1" customWidth="1"/>
    <col min="11" max="11" width="6.875" style="1" customWidth="1"/>
    <col min="12" max="14" width="5.75390625" style="1" customWidth="1"/>
    <col min="15" max="15" width="5.00390625" style="1" customWidth="1"/>
    <col min="16" max="16" width="4.625" style="1" customWidth="1"/>
    <col min="17" max="17" width="11.125" style="1" customWidth="1"/>
    <col min="18" max="18" width="49.75390625" style="1" customWidth="1"/>
    <col min="19" max="19" width="9.375" style="1" customWidth="1"/>
    <col min="20" max="24" width="6.25390625" style="1" customWidth="1"/>
    <col min="25" max="27" width="13.75390625" style="1" customWidth="1"/>
    <col min="28" max="28" width="14.25390625" style="1" customWidth="1"/>
    <col min="29" max="30" width="6.00390625" style="1" customWidth="1"/>
    <col min="31" max="31" width="7.50390625" style="1" customWidth="1"/>
    <col min="32" max="32" width="14.50390625" style="1" customWidth="1"/>
    <col min="33" max="34" width="7.625" style="1" customWidth="1"/>
    <col min="35" max="16384" width="9.00390625" style="1" customWidth="1"/>
  </cols>
  <sheetData>
    <row r="1" spans="1:9" ht="11.25">
      <c r="A1" s="1" t="s">
        <v>323</v>
      </c>
      <c r="B1" s="122"/>
      <c r="D1" s="1" t="s">
        <v>214</v>
      </c>
      <c r="E1" s="138"/>
      <c r="F1" s="1" t="s">
        <v>215</v>
      </c>
      <c r="G1" s="241">
        <f>'能力'!A53</f>
        <v>0</v>
      </c>
      <c r="H1" s="107" t="s">
        <v>216</v>
      </c>
      <c r="I1" s="107">
        <f>25+INT(B1/2)*5</f>
        <v>25</v>
      </c>
    </row>
    <row r="2" spans="1:9" ht="11.25">
      <c r="A2" s="1" t="s">
        <v>129</v>
      </c>
      <c r="C2" s="1" t="s">
        <v>253</v>
      </c>
      <c r="D2" s="1" t="s">
        <v>262</v>
      </c>
      <c r="E2" s="139"/>
      <c r="H2" s="13" t="s">
        <v>217</v>
      </c>
      <c r="I2" s="13">
        <f>100+B1*10</f>
        <v>100</v>
      </c>
    </row>
    <row r="3" spans="1:9" ht="11.25">
      <c r="A3" s="136"/>
      <c r="B3" s="122"/>
      <c r="C3" s="3">
        <f>INT((B3-10)/2)</f>
        <v>-5</v>
      </c>
      <c r="D3" s="1" t="s">
        <v>76</v>
      </c>
      <c r="E3" s="139"/>
      <c r="H3" s="137" t="s">
        <v>218</v>
      </c>
      <c r="I3" s="137">
        <f>400+B1*20</f>
        <v>400</v>
      </c>
    </row>
    <row r="4" spans="1:3" ht="11.25">
      <c r="A4" s="2"/>
      <c r="B4" s="2"/>
      <c r="C4" s="2"/>
    </row>
    <row r="5" spans="1:18" ht="11.25">
      <c r="A5" s="1" t="s">
        <v>219</v>
      </c>
      <c r="B5" s="1" t="s">
        <v>334</v>
      </c>
      <c r="C5" s="1" t="s">
        <v>324</v>
      </c>
      <c r="D5" s="1" t="s">
        <v>325</v>
      </c>
      <c r="E5" s="1" t="s">
        <v>220</v>
      </c>
      <c r="F5" s="1" t="s">
        <v>326</v>
      </c>
      <c r="G5" s="1" t="s">
        <v>338</v>
      </c>
      <c r="H5" s="1" t="s">
        <v>330</v>
      </c>
      <c r="I5" s="1" t="s">
        <v>327</v>
      </c>
      <c r="J5" s="1" t="s">
        <v>242</v>
      </c>
      <c r="K5" s="1" t="s">
        <v>369</v>
      </c>
      <c r="L5" s="1" t="s">
        <v>328</v>
      </c>
      <c r="M5" s="1" t="s">
        <v>336</v>
      </c>
      <c r="N5" s="1" t="s">
        <v>337</v>
      </c>
      <c r="O5" s="1" t="s">
        <v>331</v>
      </c>
      <c r="P5" s="1" t="s">
        <v>46</v>
      </c>
      <c r="Q5" s="1" t="s">
        <v>332</v>
      </c>
      <c r="R5" s="1" t="s">
        <v>333</v>
      </c>
    </row>
    <row r="6" spans="1:18" ht="11.25">
      <c r="A6" s="109"/>
      <c r="B6" s="133"/>
      <c r="C6" s="110"/>
      <c r="D6" s="110"/>
      <c r="E6" s="110"/>
      <c r="F6" s="117"/>
      <c r="G6" s="119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130"/>
    </row>
    <row r="7" spans="1:18" ht="11.25">
      <c r="A7" s="112"/>
      <c r="B7" s="134"/>
      <c r="C7" s="5"/>
      <c r="D7" s="5"/>
      <c r="E7" s="5"/>
      <c r="F7" s="7"/>
      <c r="G7" s="120"/>
      <c r="H7" s="5"/>
      <c r="I7" s="5"/>
      <c r="J7" s="5"/>
      <c r="K7" s="5"/>
      <c r="L7" s="5"/>
      <c r="M7" s="5"/>
      <c r="N7" s="5"/>
      <c r="O7" s="5"/>
      <c r="P7" s="5"/>
      <c r="Q7" s="113"/>
      <c r="R7" s="131"/>
    </row>
    <row r="8" spans="1:18" ht="11.25">
      <c r="A8" s="112"/>
      <c r="B8" s="134"/>
      <c r="C8" s="5"/>
      <c r="D8" s="5"/>
      <c r="E8" s="5"/>
      <c r="F8" s="7"/>
      <c r="G8" s="120"/>
      <c r="H8" s="5"/>
      <c r="I8" s="5"/>
      <c r="J8" s="5"/>
      <c r="K8" s="5"/>
      <c r="L8" s="5"/>
      <c r="M8" s="5"/>
      <c r="N8" s="5"/>
      <c r="O8" s="5"/>
      <c r="P8" s="5"/>
      <c r="Q8" s="113"/>
      <c r="R8" s="131"/>
    </row>
    <row r="9" spans="1:18" ht="11.25">
      <c r="A9" s="112"/>
      <c r="B9" s="134"/>
      <c r="C9" s="5"/>
      <c r="D9" s="5"/>
      <c r="E9" s="5"/>
      <c r="F9" s="7"/>
      <c r="G9" s="120"/>
      <c r="H9" s="5"/>
      <c r="I9" s="5"/>
      <c r="J9" s="5"/>
      <c r="K9" s="5"/>
      <c r="L9" s="5"/>
      <c r="M9" s="5"/>
      <c r="N9" s="5"/>
      <c r="O9" s="5"/>
      <c r="P9" s="5"/>
      <c r="Q9" s="113"/>
      <c r="R9" s="131"/>
    </row>
    <row r="10" spans="1:18" ht="11.25">
      <c r="A10" s="112"/>
      <c r="B10" s="134"/>
      <c r="C10" s="5"/>
      <c r="D10" s="5"/>
      <c r="E10" s="5"/>
      <c r="F10" s="7"/>
      <c r="G10" s="120"/>
      <c r="H10" s="5"/>
      <c r="I10" s="5"/>
      <c r="J10" s="5"/>
      <c r="K10" s="5"/>
      <c r="L10" s="5"/>
      <c r="M10" s="5"/>
      <c r="N10" s="5"/>
      <c r="O10" s="5"/>
      <c r="P10" s="5"/>
      <c r="Q10" s="113"/>
      <c r="R10" s="131"/>
    </row>
    <row r="11" spans="1:18" ht="11.25">
      <c r="A11" s="112"/>
      <c r="B11" s="134"/>
      <c r="C11" s="5"/>
      <c r="D11" s="5"/>
      <c r="E11" s="5"/>
      <c r="F11" s="7"/>
      <c r="G11" s="120"/>
      <c r="H11" s="5"/>
      <c r="I11" s="5"/>
      <c r="J11" s="5"/>
      <c r="K11" s="5"/>
      <c r="L11" s="5"/>
      <c r="M11" s="5"/>
      <c r="N11" s="5"/>
      <c r="O11" s="5"/>
      <c r="P11" s="5"/>
      <c r="Q11" s="113"/>
      <c r="R11" s="131"/>
    </row>
    <row r="12" spans="1:18" ht="11.25">
      <c r="A12" s="112"/>
      <c r="B12" s="134"/>
      <c r="C12" s="5"/>
      <c r="D12" s="5"/>
      <c r="E12" s="5"/>
      <c r="F12" s="7"/>
      <c r="G12" s="120"/>
      <c r="H12" s="5"/>
      <c r="I12" s="5"/>
      <c r="J12" s="5"/>
      <c r="K12" s="5"/>
      <c r="L12" s="5"/>
      <c r="M12" s="5"/>
      <c r="N12" s="5"/>
      <c r="O12" s="5"/>
      <c r="P12" s="5"/>
      <c r="Q12" s="113"/>
      <c r="R12" s="131"/>
    </row>
    <row r="13" spans="1:18" ht="11.25">
      <c r="A13" s="112"/>
      <c r="B13" s="134"/>
      <c r="C13" s="5"/>
      <c r="D13" s="5"/>
      <c r="E13" s="5"/>
      <c r="F13" s="7"/>
      <c r="G13" s="120"/>
      <c r="H13" s="5"/>
      <c r="I13" s="5"/>
      <c r="J13" s="5"/>
      <c r="K13" s="5"/>
      <c r="L13" s="5"/>
      <c r="M13" s="5"/>
      <c r="N13" s="5"/>
      <c r="O13" s="5"/>
      <c r="P13" s="5"/>
      <c r="Q13" s="113"/>
      <c r="R13" s="131"/>
    </row>
    <row r="14" spans="1:18" ht="11.25">
      <c r="A14" s="112"/>
      <c r="B14" s="134"/>
      <c r="C14" s="5"/>
      <c r="D14" s="5"/>
      <c r="E14" s="5"/>
      <c r="F14" s="7"/>
      <c r="G14" s="120"/>
      <c r="H14" s="5"/>
      <c r="I14" s="5"/>
      <c r="J14" s="5"/>
      <c r="K14" s="5"/>
      <c r="L14" s="5"/>
      <c r="M14" s="5"/>
      <c r="N14" s="5"/>
      <c r="O14" s="5"/>
      <c r="P14" s="5"/>
      <c r="Q14" s="113"/>
      <c r="R14" s="131"/>
    </row>
    <row r="15" spans="1:18" ht="11.25">
      <c r="A15" s="112"/>
      <c r="B15" s="134"/>
      <c r="C15" s="5"/>
      <c r="D15" s="5"/>
      <c r="E15" s="5"/>
      <c r="F15" s="7"/>
      <c r="G15" s="120"/>
      <c r="H15" s="5"/>
      <c r="I15" s="5"/>
      <c r="J15" s="5"/>
      <c r="K15" s="5"/>
      <c r="L15" s="5"/>
      <c r="M15" s="5"/>
      <c r="N15" s="5"/>
      <c r="O15" s="5"/>
      <c r="P15" s="5"/>
      <c r="Q15" s="113"/>
      <c r="R15" s="131"/>
    </row>
    <row r="16" spans="1:18" ht="11.25">
      <c r="A16" s="112"/>
      <c r="B16" s="134"/>
      <c r="C16" s="5"/>
      <c r="D16" s="5"/>
      <c r="E16" s="5"/>
      <c r="F16" s="7"/>
      <c r="G16" s="120"/>
      <c r="H16" s="5"/>
      <c r="I16" s="5"/>
      <c r="J16" s="5"/>
      <c r="K16" s="5"/>
      <c r="L16" s="5"/>
      <c r="M16" s="5"/>
      <c r="N16" s="5"/>
      <c r="O16" s="5"/>
      <c r="P16" s="5"/>
      <c r="Q16" s="113"/>
      <c r="R16" s="131"/>
    </row>
    <row r="17" spans="1:18" ht="11.25">
      <c r="A17" s="112"/>
      <c r="B17" s="134"/>
      <c r="C17" s="5"/>
      <c r="D17" s="5"/>
      <c r="E17" s="5"/>
      <c r="F17" s="7"/>
      <c r="G17" s="120"/>
      <c r="H17" s="5"/>
      <c r="I17" s="5"/>
      <c r="J17" s="5"/>
      <c r="K17" s="5"/>
      <c r="L17" s="5"/>
      <c r="M17" s="5"/>
      <c r="N17" s="5"/>
      <c r="O17" s="5"/>
      <c r="P17" s="5"/>
      <c r="Q17" s="113"/>
      <c r="R17" s="131"/>
    </row>
    <row r="18" spans="1:18" ht="11.25">
      <c r="A18" s="112"/>
      <c r="B18" s="134"/>
      <c r="C18" s="5"/>
      <c r="D18" s="5"/>
      <c r="E18" s="5"/>
      <c r="F18" s="7"/>
      <c r="G18" s="120"/>
      <c r="H18" s="5"/>
      <c r="I18" s="5"/>
      <c r="J18" s="5"/>
      <c r="K18" s="5"/>
      <c r="L18" s="5"/>
      <c r="M18" s="5"/>
      <c r="N18" s="5"/>
      <c r="O18" s="5"/>
      <c r="P18" s="5"/>
      <c r="Q18" s="113"/>
      <c r="R18" s="131"/>
    </row>
    <row r="19" spans="1:18" ht="11.25">
      <c r="A19" s="112"/>
      <c r="B19" s="134"/>
      <c r="C19" s="5"/>
      <c r="D19" s="5"/>
      <c r="E19" s="5"/>
      <c r="F19" s="7"/>
      <c r="G19" s="120"/>
      <c r="H19" s="5"/>
      <c r="I19" s="5"/>
      <c r="J19" s="5"/>
      <c r="K19" s="5"/>
      <c r="L19" s="5"/>
      <c r="M19" s="5"/>
      <c r="N19" s="5"/>
      <c r="O19" s="5"/>
      <c r="P19" s="5"/>
      <c r="Q19" s="113"/>
      <c r="R19" s="131"/>
    </row>
    <row r="20" spans="1:18" ht="11.25">
      <c r="A20" s="112"/>
      <c r="B20" s="134"/>
      <c r="C20" s="5"/>
      <c r="D20" s="5"/>
      <c r="E20" s="5"/>
      <c r="F20" s="7"/>
      <c r="G20" s="120"/>
      <c r="H20" s="5"/>
      <c r="I20" s="5"/>
      <c r="J20" s="5"/>
      <c r="K20" s="5"/>
      <c r="L20" s="5"/>
      <c r="M20" s="5"/>
      <c r="N20" s="5"/>
      <c r="O20" s="5"/>
      <c r="P20" s="5"/>
      <c r="Q20" s="113"/>
      <c r="R20" s="131"/>
    </row>
    <row r="21" spans="1:18" ht="11.25">
      <c r="A21" s="112"/>
      <c r="B21" s="134"/>
      <c r="C21" s="5"/>
      <c r="D21" s="5"/>
      <c r="E21" s="5"/>
      <c r="F21" s="7"/>
      <c r="G21" s="120"/>
      <c r="H21" s="5"/>
      <c r="I21" s="5"/>
      <c r="J21" s="5"/>
      <c r="K21" s="5"/>
      <c r="L21" s="5"/>
      <c r="M21" s="5"/>
      <c r="N21" s="5"/>
      <c r="O21" s="5"/>
      <c r="P21" s="5"/>
      <c r="Q21" s="113"/>
      <c r="R21" s="131"/>
    </row>
    <row r="22" spans="1:18" ht="11.25">
      <c r="A22" s="112"/>
      <c r="B22" s="134"/>
      <c r="C22" s="5"/>
      <c r="D22" s="5"/>
      <c r="E22" s="5"/>
      <c r="F22" s="7"/>
      <c r="G22" s="120"/>
      <c r="H22" s="5"/>
      <c r="I22" s="5"/>
      <c r="J22" s="5"/>
      <c r="K22" s="5"/>
      <c r="L22" s="5"/>
      <c r="M22" s="5"/>
      <c r="N22" s="5"/>
      <c r="O22" s="5"/>
      <c r="P22" s="5"/>
      <c r="Q22" s="113"/>
      <c r="R22" s="131"/>
    </row>
    <row r="23" spans="1:18" ht="11.25">
      <c r="A23" s="112"/>
      <c r="B23" s="134"/>
      <c r="C23" s="5"/>
      <c r="D23" s="5"/>
      <c r="E23" s="5"/>
      <c r="F23" s="7"/>
      <c r="G23" s="120"/>
      <c r="H23" s="5"/>
      <c r="I23" s="5"/>
      <c r="J23" s="5"/>
      <c r="K23" s="5"/>
      <c r="L23" s="5"/>
      <c r="M23" s="5"/>
      <c r="N23" s="5"/>
      <c r="O23" s="5"/>
      <c r="P23" s="5"/>
      <c r="Q23" s="113"/>
      <c r="R23" s="131"/>
    </row>
    <row r="24" spans="1:18" ht="11.25">
      <c r="A24" s="112"/>
      <c r="B24" s="134"/>
      <c r="C24" s="5"/>
      <c r="D24" s="5"/>
      <c r="E24" s="5"/>
      <c r="F24" s="7"/>
      <c r="G24" s="120"/>
      <c r="H24" s="5"/>
      <c r="I24" s="5"/>
      <c r="J24" s="5"/>
      <c r="K24" s="5"/>
      <c r="L24" s="5"/>
      <c r="M24" s="5"/>
      <c r="N24" s="5"/>
      <c r="O24" s="5"/>
      <c r="P24" s="5"/>
      <c r="Q24" s="113"/>
      <c r="R24" s="131"/>
    </row>
    <row r="25" spans="1:18" ht="11.25">
      <c r="A25" s="112"/>
      <c r="B25" s="134"/>
      <c r="C25" s="5"/>
      <c r="D25" s="5"/>
      <c r="E25" s="5"/>
      <c r="F25" s="7"/>
      <c r="G25" s="120"/>
      <c r="H25" s="5"/>
      <c r="I25" s="5"/>
      <c r="J25" s="5"/>
      <c r="K25" s="5"/>
      <c r="L25" s="5"/>
      <c r="M25" s="5"/>
      <c r="N25" s="5"/>
      <c r="O25" s="5"/>
      <c r="P25" s="5"/>
      <c r="Q25" s="113"/>
      <c r="R25" s="131"/>
    </row>
    <row r="26" spans="1:18" ht="11.25">
      <c r="A26" s="112"/>
      <c r="B26" s="134"/>
      <c r="C26" s="5"/>
      <c r="D26" s="5"/>
      <c r="E26" s="5"/>
      <c r="F26" s="7"/>
      <c r="G26" s="120"/>
      <c r="H26" s="5"/>
      <c r="I26" s="5"/>
      <c r="J26" s="5"/>
      <c r="K26" s="5"/>
      <c r="L26" s="5"/>
      <c r="M26" s="5"/>
      <c r="N26" s="5"/>
      <c r="O26" s="5"/>
      <c r="P26" s="5"/>
      <c r="Q26" s="113"/>
      <c r="R26" s="131"/>
    </row>
    <row r="27" spans="1:18" ht="11.25">
      <c r="A27" s="112"/>
      <c r="B27" s="134"/>
      <c r="C27" s="5"/>
      <c r="D27" s="5"/>
      <c r="E27" s="5"/>
      <c r="F27" s="7"/>
      <c r="G27" s="120"/>
      <c r="H27" s="5"/>
      <c r="I27" s="5"/>
      <c r="J27" s="5"/>
      <c r="K27" s="5"/>
      <c r="L27" s="5"/>
      <c r="M27" s="5"/>
      <c r="N27" s="5"/>
      <c r="O27" s="5"/>
      <c r="P27" s="5"/>
      <c r="Q27" s="113"/>
      <c r="R27" s="131"/>
    </row>
    <row r="28" spans="1:18" ht="11.25">
      <c r="A28" s="112"/>
      <c r="B28" s="134"/>
      <c r="C28" s="5"/>
      <c r="D28" s="5"/>
      <c r="E28" s="5"/>
      <c r="F28" s="7"/>
      <c r="G28" s="120"/>
      <c r="H28" s="5"/>
      <c r="I28" s="5"/>
      <c r="J28" s="5"/>
      <c r="K28" s="5"/>
      <c r="L28" s="5"/>
      <c r="M28" s="5"/>
      <c r="N28" s="5"/>
      <c r="O28" s="5"/>
      <c r="P28" s="5"/>
      <c r="Q28" s="113"/>
      <c r="R28" s="131"/>
    </row>
    <row r="29" spans="1:18" ht="11.25">
      <c r="A29" s="112"/>
      <c r="B29" s="134"/>
      <c r="C29" s="5"/>
      <c r="D29" s="5"/>
      <c r="E29" s="5"/>
      <c r="F29" s="7"/>
      <c r="G29" s="120"/>
      <c r="H29" s="5"/>
      <c r="I29" s="5"/>
      <c r="J29" s="5"/>
      <c r="K29" s="5"/>
      <c r="L29" s="5"/>
      <c r="M29" s="5"/>
      <c r="N29" s="5"/>
      <c r="O29" s="5"/>
      <c r="P29" s="5"/>
      <c r="Q29" s="113"/>
      <c r="R29" s="131"/>
    </row>
    <row r="30" spans="1:18" ht="11.25">
      <c r="A30" s="112"/>
      <c r="B30" s="134"/>
      <c r="C30" s="5"/>
      <c r="D30" s="5"/>
      <c r="E30" s="5"/>
      <c r="F30" s="7"/>
      <c r="G30" s="120"/>
      <c r="H30" s="5"/>
      <c r="I30" s="5"/>
      <c r="J30" s="5"/>
      <c r="K30" s="5"/>
      <c r="L30" s="5"/>
      <c r="M30" s="5"/>
      <c r="N30" s="5"/>
      <c r="O30" s="5"/>
      <c r="P30" s="5"/>
      <c r="Q30" s="113"/>
      <c r="R30" s="131"/>
    </row>
    <row r="31" spans="1:18" ht="11.25">
      <c r="A31" s="112"/>
      <c r="B31" s="134"/>
      <c r="C31" s="5"/>
      <c r="D31" s="5"/>
      <c r="E31" s="5"/>
      <c r="F31" s="7"/>
      <c r="G31" s="120"/>
      <c r="H31" s="5"/>
      <c r="I31" s="5"/>
      <c r="J31" s="5"/>
      <c r="K31" s="5"/>
      <c r="L31" s="5"/>
      <c r="M31" s="5"/>
      <c r="N31" s="5"/>
      <c r="O31" s="5"/>
      <c r="P31" s="5"/>
      <c r="Q31" s="113"/>
      <c r="R31" s="131"/>
    </row>
    <row r="32" spans="1:18" ht="11.25">
      <c r="A32" s="112"/>
      <c r="B32" s="134"/>
      <c r="C32" s="5"/>
      <c r="D32" s="5"/>
      <c r="E32" s="5"/>
      <c r="F32" s="7"/>
      <c r="G32" s="120"/>
      <c r="H32" s="5"/>
      <c r="I32" s="5"/>
      <c r="J32" s="5"/>
      <c r="K32" s="5"/>
      <c r="L32" s="5"/>
      <c r="M32" s="5"/>
      <c r="N32" s="5"/>
      <c r="O32" s="5"/>
      <c r="P32" s="5"/>
      <c r="Q32" s="113"/>
      <c r="R32" s="131"/>
    </row>
    <row r="33" spans="1:18" ht="11.25">
      <c r="A33" s="112"/>
      <c r="B33" s="134"/>
      <c r="C33" s="5"/>
      <c r="D33" s="5"/>
      <c r="E33" s="5"/>
      <c r="F33" s="7"/>
      <c r="G33" s="120"/>
      <c r="H33" s="5"/>
      <c r="I33" s="5"/>
      <c r="J33" s="5"/>
      <c r="K33" s="5"/>
      <c r="L33" s="5"/>
      <c r="M33" s="5"/>
      <c r="N33" s="5"/>
      <c r="O33" s="5"/>
      <c r="P33" s="5"/>
      <c r="Q33" s="113"/>
      <c r="R33" s="131"/>
    </row>
    <row r="34" spans="1:18" ht="11.25">
      <c r="A34" s="112"/>
      <c r="B34" s="134"/>
      <c r="C34" s="5"/>
      <c r="D34" s="5"/>
      <c r="E34" s="5"/>
      <c r="F34" s="7"/>
      <c r="G34" s="120"/>
      <c r="H34" s="5"/>
      <c r="I34" s="5"/>
      <c r="J34" s="5"/>
      <c r="K34" s="5"/>
      <c r="L34" s="5"/>
      <c r="M34" s="5"/>
      <c r="N34" s="5"/>
      <c r="O34" s="5"/>
      <c r="P34" s="5"/>
      <c r="Q34" s="113"/>
      <c r="R34" s="131"/>
    </row>
    <row r="35" spans="1:18" ht="11.25">
      <c r="A35" s="112"/>
      <c r="B35" s="134"/>
      <c r="C35" s="5"/>
      <c r="D35" s="5"/>
      <c r="E35" s="5"/>
      <c r="F35" s="7"/>
      <c r="G35" s="120"/>
      <c r="H35" s="5"/>
      <c r="I35" s="5"/>
      <c r="J35" s="5"/>
      <c r="K35" s="5"/>
      <c r="L35" s="5"/>
      <c r="M35" s="5"/>
      <c r="N35" s="5"/>
      <c r="O35" s="5"/>
      <c r="P35" s="5"/>
      <c r="Q35" s="113"/>
      <c r="R35" s="131"/>
    </row>
    <row r="36" spans="1:18" ht="11.25">
      <c r="A36" s="112"/>
      <c r="B36" s="134"/>
      <c r="C36" s="5"/>
      <c r="D36" s="5"/>
      <c r="E36" s="5"/>
      <c r="F36" s="7"/>
      <c r="G36" s="120"/>
      <c r="H36" s="5"/>
      <c r="I36" s="5"/>
      <c r="J36" s="5"/>
      <c r="K36" s="5"/>
      <c r="L36" s="5"/>
      <c r="M36" s="5"/>
      <c r="N36" s="5"/>
      <c r="O36" s="5"/>
      <c r="P36" s="5"/>
      <c r="Q36" s="113"/>
      <c r="R36" s="131"/>
    </row>
    <row r="37" spans="1:18" ht="11.25">
      <c r="A37" s="112"/>
      <c r="B37" s="134"/>
      <c r="C37" s="5"/>
      <c r="D37" s="5"/>
      <c r="E37" s="5"/>
      <c r="F37" s="7"/>
      <c r="G37" s="120"/>
      <c r="H37" s="5"/>
      <c r="I37" s="5"/>
      <c r="J37" s="5"/>
      <c r="K37" s="5"/>
      <c r="L37" s="5"/>
      <c r="M37" s="5"/>
      <c r="N37" s="5"/>
      <c r="O37" s="5"/>
      <c r="P37" s="5"/>
      <c r="Q37" s="113"/>
      <c r="R37" s="131"/>
    </row>
    <row r="38" spans="1:18" ht="11.25">
      <c r="A38" s="112"/>
      <c r="B38" s="134"/>
      <c r="C38" s="5"/>
      <c r="D38" s="5"/>
      <c r="E38" s="5"/>
      <c r="F38" s="7"/>
      <c r="G38" s="120"/>
      <c r="H38" s="5"/>
      <c r="I38" s="5"/>
      <c r="J38" s="5"/>
      <c r="K38" s="5"/>
      <c r="L38" s="5"/>
      <c r="M38" s="5"/>
      <c r="N38" s="5"/>
      <c r="O38" s="5"/>
      <c r="P38" s="5"/>
      <c r="Q38" s="113"/>
      <c r="R38" s="131"/>
    </row>
    <row r="39" spans="1:18" ht="11.25">
      <c r="A39" s="112"/>
      <c r="B39" s="134"/>
      <c r="C39" s="5"/>
      <c r="D39" s="5"/>
      <c r="E39" s="5"/>
      <c r="F39" s="7"/>
      <c r="G39" s="120"/>
      <c r="H39" s="5"/>
      <c r="I39" s="5"/>
      <c r="J39" s="5"/>
      <c r="K39" s="5"/>
      <c r="L39" s="5"/>
      <c r="M39" s="5"/>
      <c r="N39" s="5"/>
      <c r="O39" s="5"/>
      <c r="P39" s="5"/>
      <c r="Q39" s="113"/>
      <c r="R39" s="131"/>
    </row>
    <row r="40" spans="1:18" ht="11.25">
      <c r="A40" s="112"/>
      <c r="B40" s="134"/>
      <c r="C40" s="5"/>
      <c r="D40" s="5"/>
      <c r="E40" s="5"/>
      <c r="F40" s="7"/>
      <c r="G40" s="120"/>
      <c r="H40" s="5"/>
      <c r="I40" s="5"/>
      <c r="J40" s="5"/>
      <c r="K40" s="5"/>
      <c r="L40" s="5"/>
      <c r="M40" s="5"/>
      <c r="N40" s="5"/>
      <c r="O40" s="5"/>
      <c r="P40" s="5"/>
      <c r="Q40" s="113"/>
      <c r="R40" s="131"/>
    </row>
    <row r="41" spans="1:18" ht="11.25">
      <c r="A41" s="112"/>
      <c r="B41" s="134"/>
      <c r="C41" s="5"/>
      <c r="D41" s="5"/>
      <c r="E41" s="5"/>
      <c r="F41" s="283"/>
      <c r="G41" s="120"/>
      <c r="H41" s="5"/>
      <c r="I41" s="5"/>
      <c r="J41" s="5"/>
      <c r="K41" s="5"/>
      <c r="L41" s="5"/>
      <c r="M41" s="5"/>
      <c r="N41" s="5"/>
      <c r="O41" s="5"/>
      <c r="P41" s="5"/>
      <c r="Q41" s="113"/>
      <c r="R41" s="131"/>
    </row>
    <row r="42" spans="1:18" ht="11.25">
      <c r="A42" s="112"/>
      <c r="B42" s="134"/>
      <c r="C42" s="5"/>
      <c r="D42" s="5"/>
      <c r="E42" s="5"/>
      <c r="F42" s="7"/>
      <c r="G42" s="120"/>
      <c r="H42" s="5"/>
      <c r="I42" s="5"/>
      <c r="J42" s="5"/>
      <c r="K42" s="5"/>
      <c r="L42" s="5"/>
      <c r="M42" s="5"/>
      <c r="N42" s="5"/>
      <c r="O42" s="5"/>
      <c r="P42" s="5"/>
      <c r="Q42" s="113"/>
      <c r="R42" s="131"/>
    </row>
    <row r="43" spans="1:18" ht="11.25">
      <c r="A43" s="112"/>
      <c r="B43" s="134"/>
      <c r="C43" s="5"/>
      <c r="D43" s="5"/>
      <c r="E43" s="5"/>
      <c r="F43" s="7"/>
      <c r="G43" s="120"/>
      <c r="H43" s="5"/>
      <c r="I43" s="5"/>
      <c r="J43" s="5"/>
      <c r="K43" s="5"/>
      <c r="L43" s="5"/>
      <c r="M43" s="5"/>
      <c r="N43" s="5"/>
      <c r="O43" s="5"/>
      <c r="P43" s="5"/>
      <c r="Q43" s="113"/>
      <c r="R43" s="131"/>
    </row>
    <row r="44" spans="1:18" ht="11.25">
      <c r="A44" s="112"/>
      <c r="B44" s="134"/>
      <c r="C44" s="5"/>
      <c r="D44" s="5"/>
      <c r="E44" s="5"/>
      <c r="F44" s="7"/>
      <c r="G44" s="120"/>
      <c r="H44" s="5"/>
      <c r="I44" s="5"/>
      <c r="J44" s="5"/>
      <c r="K44" s="5"/>
      <c r="L44" s="5"/>
      <c r="M44" s="5"/>
      <c r="N44" s="5"/>
      <c r="O44" s="5"/>
      <c r="P44" s="5"/>
      <c r="Q44" s="113"/>
      <c r="R44" s="131"/>
    </row>
    <row r="45" spans="1:18" ht="11.25">
      <c r="A45" s="112"/>
      <c r="B45" s="134"/>
      <c r="C45" s="5"/>
      <c r="D45" s="5"/>
      <c r="E45" s="5"/>
      <c r="F45" s="7"/>
      <c r="G45" s="120"/>
      <c r="H45" s="5"/>
      <c r="I45" s="5"/>
      <c r="J45" s="5"/>
      <c r="K45" s="5"/>
      <c r="L45" s="5"/>
      <c r="M45" s="5"/>
      <c r="N45" s="5"/>
      <c r="O45" s="5"/>
      <c r="P45" s="5"/>
      <c r="Q45" s="113"/>
      <c r="R45" s="131"/>
    </row>
    <row r="46" spans="1:18" ht="11.25">
      <c r="A46" s="112"/>
      <c r="B46" s="134"/>
      <c r="C46" s="5"/>
      <c r="D46" s="5"/>
      <c r="E46" s="5"/>
      <c r="F46" s="7"/>
      <c r="G46" s="120"/>
      <c r="H46" s="5"/>
      <c r="I46" s="5"/>
      <c r="J46" s="5"/>
      <c r="K46" s="5"/>
      <c r="L46" s="5"/>
      <c r="M46" s="5"/>
      <c r="N46" s="5"/>
      <c r="O46" s="5"/>
      <c r="P46" s="5"/>
      <c r="Q46" s="113"/>
      <c r="R46" s="131"/>
    </row>
    <row r="47" spans="1:18" ht="11.25">
      <c r="A47" s="112"/>
      <c r="B47" s="134"/>
      <c r="C47" s="5"/>
      <c r="D47" s="5"/>
      <c r="E47" s="5"/>
      <c r="F47" s="7"/>
      <c r="G47" s="120"/>
      <c r="H47" s="5"/>
      <c r="I47" s="5"/>
      <c r="J47" s="5"/>
      <c r="K47" s="5"/>
      <c r="L47" s="5"/>
      <c r="M47" s="5"/>
      <c r="N47" s="5"/>
      <c r="O47" s="5"/>
      <c r="P47" s="5"/>
      <c r="Q47" s="113"/>
      <c r="R47" s="131"/>
    </row>
    <row r="48" spans="1:18" ht="11.25">
      <c r="A48" s="112"/>
      <c r="B48" s="134"/>
      <c r="C48" s="5"/>
      <c r="D48" s="5"/>
      <c r="E48" s="5"/>
      <c r="F48" s="7"/>
      <c r="G48" s="120"/>
      <c r="H48" s="5"/>
      <c r="I48" s="5"/>
      <c r="J48" s="5"/>
      <c r="K48" s="5"/>
      <c r="L48" s="5"/>
      <c r="M48" s="5"/>
      <c r="N48" s="5"/>
      <c r="O48" s="5"/>
      <c r="P48" s="5"/>
      <c r="Q48" s="113"/>
      <c r="R48" s="131"/>
    </row>
    <row r="49" spans="1:18" ht="11.25">
      <c r="A49" s="284"/>
      <c r="B49" s="285"/>
      <c r="C49" s="286"/>
      <c r="D49" s="286"/>
      <c r="E49" s="286"/>
      <c r="F49" s="287"/>
      <c r="G49" s="288"/>
      <c r="H49" s="286"/>
      <c r="I49" s="286"/>
      <c r="J49" s="286"/>
      <c r="K49" s="286"/>
      <c r="L49" s="286"/>
      <c r="M49" s="286"/>
      <c r="N49" s="286"/>
      <c r="O49" s="286"/>
      <c r="P49" s="286"/>
      <c r="Q49" s="289"/>
      <c r="R49" s="290"/>
    </row>
    <row r="50" spans="1:18" ht="11.25">
      <c r="A50" s="114"/>
      <c r="B50" s="135"/>
      <c r="C50" s="115"/>
      <c r="D50" s="115"/>
      <c r="E50" s="115"/>
      <c r="F50" s="118"/>
      <c r="G50" s="121"/>
      <c r="H50" s="115"/>
      <c r="I50" s="115"/>
      <c r="J50" s="115"/>
      <c r="K50" s="115"/>
      <c r="L50" s="115"/>
      <c r="M50" s="115"/>
      <c r="N50" s="115"/>
      <c r="O50" s="115"/>
      <c r="P50" s="115"/>
      <c r="Q50" s="116"/>
      <c r="R50" s="132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75" r:id="rId3"/>
  <headerFooter alignWithMargins="0">
    <oddHeader>&amp;L&amp;F&amp;C&amp;A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pane xSplit="7" ySplit="5" topLeftCell="H6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E17" sqref="E17"/>
    </sheetView>
  </sheetViews>
  <sheetFormatPr defaultColWidth="9.00390625" defaultRowHeight="13.5"/>
  <cols>
    <col min="1" max="1" width="4.375" style="1" customWidth="1"/>
    <col min="2" max="2" width="4.25390625" style="1" customWidth="1"/>
    <col min="3" max="3" width="4.625" style="1" customWidth="1"/>
    <col min="4" max="4" width="6.50390625" style="1" customWidth="1"/>
    <col min="5" max="5" width="25.00390625" style="1" customWidth="1"/>
    <col min="6" max="6" width="5.25390625" style="1" customWidth="1"/>
    <col min="7" max="7" width="4.875" style="1" customWidth="1"/>
    <col min="8" max="8" width="6.625" style="1" customWidth="1"/>
    <col min="9" max="9" width="5.875" style="1" customWidth="1"/>
    <col min="10" max="10" width="6.625" style="1" customWidth="1"/>
    <col min="11" max="11" width="6.875" style="1" customWidth="1"/>
    <col min="12" max="14" width="5.75390625" style="1" customWidth="1"/>
    <col min="15" max="15" width="11.125" style="1" customWidth="1"/>
    <col min="16" max="16" width="49.75390625" style="1" customWidth="1"/>
    <col min="17" max="17" width="9.375" style="1" customWidth="1"/>
    <col min="18" max="22" width="6.25390625" style="1" customWidth="1"/>
    <col min="23" max="25" width="13.75390625" style="1" customWidth="1"/>
    <col min="26" max="26" width="14.25390625" style="1" customWidth="1"/>
    <col min="27" max="28" width="6.00390625" style="1" customWidth="1"/>
    <col min="29" max="29" width="7.50390625" style="1" customWidth="1"/>
    <col min="30" max="30" width="14.50390625" style="1" customWidth="1"/>
    <col min="31" max="32" width="7.625" style="1" customWidth="1"/>
    <col min="33" max="16384" width="9.00390625" style="1" customWidth="1"/>
  </cols>
  <sheetData>
    <row r="1" spans="1:9" ht="11.25">
      <c r="A1" s="1" t="s">
        <v>339</v>
      </c>
      <c r="B1" s="122"/>
      <c r="D1" s="1" t="s">
        <v>340</v>
      </c>
      <c r="E1" s="138"/>
      <c r="F1" s="1" t="s">
        <v>215</v>
      </c>
      <c r="G1" s="241">
        <f>'能力'!A53</f>
        <v>0</v>
      </c>
      <c r="H1" s="107" t="s">
        <v>216</v>
      </c>
      <c r="I1" s="107">
        <f>25+INT(B1/2)*5</f>
        <v>25</v>
      </c>
    </row>
    <row r="2" spans="1:9" ht="11.25">
      <c r="A2" s="1" t="s">
        <v>129</v>
      </c>
      <c r="C2" s="1" t="s">
        <v>253</v>
      </c>
      <c r="D2" s="1" t="s">
        <v>341</v>
      </c>
      <c r="E2" s="139"/>
      <c r="H2" s="13" t="s">
        <v>217</v>
      </c>
      <c r="I2" s="13">
        <f>100+B1*10</f>
        <v>100</v>
      </c>
    </row>
    <row r="3" spans="1:9" ht="11.25">
      <c r="A3" s="136"/>
      <c r="B3" s="122"/>
      <c r="C3" s="3">
        <f>INT((B3-10)/2)</f>
        <v>-5</v>
      </c>
      <c r="E3" s="139"/>
      <c r="H3" s="137" t="s">
        <v>218</v>
      </c>
      <c r="I3" s="137">
        <f>400+B1*20</f>
        <v>400</v>
      </c>
    </row>
    <row r="4" spans="1:3" ht="11.25">
      <c r="A4" s="2"/>
      <c r="B4" s="2"/>
      <c r="C4" s="2"/>
    </row>
    <row r="5" spans="1:16" ht="11.25">
      <c r="A5" s="1" t="s">
        <v>340</v>
      </c>
      <c r="B5" s="1" t="s">
        <v>342</v>
      </c>
      <c r="C5" s="1" t="s">
        <v>324</v>
      </c>
      <c r="D5" s="1" t="s">
        <v>325</v>
      </c>
      <c r="E5" s="1" t="s">
        <v>335</v>
      </c>
      <c r="F5" s="1" t="s">
        <v>326</v>
      </c>
      <c r="G5" s="1" t="s">
        <v>338</v>
      </c>
      <c r="H5" s="1" t="s">
        <v>327</v>
      </c>
      <c r="I5" s="1" t="s">
        <v>242</v>
      </c>
      <c r="J5" s="1" t="s">
        <v>328</v>
      </c>
      <c r="K5" s="1" t="s">
        <v>329</v>
      </c>
      <c r="L5" s="1" t="s">
        <v>330</v>
      </c>
      <c r="M5" s="1" t="s">
        <v>336</v>
      </c>
      <c r="N5" s="1" t="s">
        <v>337</v>
      </c>
      <c r="O5" s="1" t="s">
        <v>343</v>
      </c>
      <c r="P5" s="1" t="s">
        <v>333</v>
      </c>
    </row>
    <row r="6" spans="1:16" ht="11.25">
      <c r="A6" s="109"/>
      <c r="B6" s="133"/>
      <c r="C6" s="110"/>
      <c r="D6" s="110"/>
      <c r="E6" s="110"/>
      <c r="F6" s="117"/>
      <c r="G6" s="119"/>
      <c r="H6" s="110"/>
      <c r="I6" s="110"/>
      <c r="J6" s="110"/>
      <c r="K6" s="110"/>
      <c r="L6" s="110"/>
      <c r="M6" s="110"/>
      <c r="N6" s="110"/>
      <c r="O6" s="111"/>
      <c r="P6" s="130"/>
    </row>
    <row r="7" spans="1:16" ht="11.25">
      <c r="A7" s="112"/>
      <c r="B7" s="134"/>
      <c r="C7" s="5"/>
      <c r="D7" s="5"/>
      <c r="E7" s="5"/>
      <c r="F7" s="7"/>
      <c r="G7" s="120"/>
      <c r="H7" s="5"/>
      <c r="I7" s="5"/>
      <c r="J7" s="5"/>
      <c r="K7" s="5"/>
      <c r="L7" s="5"/>
      <c r="M7" s="5"/>
      <c r="N7" s="5"/>
      <c r="O7" s="113"/>
      <c r="P7" s="131"/>
    </row>
    <row r="8" spans="1:16" ht="11.25">
      <c r="A8" s="112"/>
      <c r="B8" s="134"/>
      <c r="C8" s="5"/>
      <c r="D8" s="5"/>
      <c r="E8" s="5"/>
      <c r="F8" s="7"/>
      <c r="G8" s="120"/>
      <c r="H8" s="5"/>
      <c r="I8" s="5"/>
      <c r="J8" s="5"/>
      <c r="K8" s="5"/>
      <c r="L8" s="5"/>
      <c r="M8" s="5"/>
      <c r="N8" s="5"/>
      <c r="O8" s="113"/>
      <c r="P8" s="131"/>
    </row>
    <row r="9" spans="1:16" ht="11.25">
      <c r="A9" s="112"/>
      <c r="B9" s="134"/>
      <c r="C9" s="5"/>
      <c r="D9" s="5"/>
      <c r="E9" s="5"/>
      <c r="F9" s="7"/>
      <c r="G9" s="120"/>
      <c r="H9" s="5"/>
      <c r="I9" s="5"/>
      <c r="J9" s="5"/>
      <c r="K9" s="5"/>
      <c r="L9" s="5"/>
      <c r="M9" s="5"/>
      <c r="N9" s="5"/>
      <c r="O9" s="113"/>
      <c r="P9" s="131"/>
    </row>
    <row r="10" spans="1:16" ht="11.25">
      <c r="A10" s="112"/>
      <c r="B10" s="134"/>
      <c r="C10" s="5"/>
      <c r="D10" s="5"/>
      <c r="E10" s="5"/>
      <c r="F10" s="7"/>
      <c r="G10" s="120"/>
      <c r="H10" s="5"/>
      <c r="I10" s="5"/>
      <c r="J10" s="5"/>
      <c r="K10" s="5"/>
      <c r="L10" s="5"/>
      <c r="M10" s="5"/>
      <c r="N10" s="5"/>
      <c r="O10" s="113"/>
      <c r="P10" s="131"/>
    </row>
    <row r="11" spans="1:16" ht="11.25">
      <c r="A11" s="112"/>
      <c r="B11" s="134"/>
      <c r="C11" s="5"/>
      <c r="D11" s="5"/>
      <c r="E11" s="5"/>
      <c r="F11" s="7"/>
      <c r="G11" s="120"/>
      <c r="H11" s="5"/>
      <c r="I11" s="5"/>
      <c r="J11" s="5"/>
      <c r="K11" s="5"/>
      <c r="L11" s="5"/>
      <c r="M11" s="5"/>
      <c r="N11" s="5"/>
      <c r="O11" s="113"/>
      <c r="P11" s="131"/>
    </row>
    <row r="12" spans="1:16" ht="11.25">
      <c r="A12" s="112"/>
      <c r="B12" s="134"/>
      <c r="C12" s="5"/>
      <c r="D12" s="5"/>
      <c r="E12" s="5"/>
      <c r="F12" s="7"/>
      <c r="G12" s="120"/>
      <c r="H12" s="5"/>
      <c r="I12" s="5"/>
      <c r="J12" s="5"/>
      <c r="K12" s="5"/>
      <c r="L12" s="5"/>
      <c r="M12" s="5"/>
      <c r="N12" s="5"/>
      <c r="O12" s="113"/>
      <c r="P12" s="131"/>
    </row>
    <row r="13" spans="1:16" ht="11.25">
      <c r="A13" s="112"/>
      <c r="B13" s="134"/>
      <c r="C13" s="5"/>
      <c r="D13" s="5"/>
      <c r="E13" s="5"/>
      <c r="F13" s="7"/>
      <c r="G13" s="120"/>
      <c r="H13" s="5"/>
      <c r="I13" s="5"/>
      <c r="J13" s="5"/>
      <c r="K13" s="5"/>
      <c r="L13" s="5"/>
      <c r="M13" s="5"/>
      <c r="N13" s="5"/>
      <c r="O13" s="113"/>
      <c r="P13" s="131"/>
    </row>
    <row r="14" spans="1:16" ht="11.25">
      <c r="A14" s="112"/>
      <c r="B14" s="134"/>
      <c r="C14" s="5"/>
      <c r="D14" s="5"/>
      <c r="E14" s="5"/>
      <c r="F14" s="7"/>
      <c r="G14" s="120"/>
      <c r="H14" s="5"/>
      <c r="I14" s="5"/>
      <c r="J14" s="5"/>
      <c r="K14" s="5"/>
      <c r="L14" s="5"/>
      <c r="M14" s="5"/>
      <c r="N14" s="5"/>
      <c r="O14" s="113"/>
      <c r="P14" s="131"/>
    </row>
    <row r="15" spans="1:16" ht="11.25">
      <c r="A15" s="112"/>
      <c r="B15" s="134"/>
      <c r="C15" s="5"/>
      <c r="D15" s="5"/>
      <c r="E15" s="5"/>
      <c r="F15" s="7"/>
      <c r="G15" s="120"/>
      <c r="H15" s="5"/>
      <c r="I15" s="5"/>
      <c r="J15" s="5"/>
      <c r="K15" s="5"/>
      <c r="L15" s="5"/>
      <c r="M15" s="5"/>
      <c r="N15" s="5"/>
      <c r="O15" s="113"/>
      <c r="P15" s="131"/>
    </row>
    <row r="16" spans="1:16" ht="11.25">
      <c r="A16" s="112"/>
      <c r="B16" s="134"/>
      <c r="C16" s="5"/>
      <c r="D16" s="5"/>
      <c r="E16" s="5"/>
      <c r="F16" s="7"/>
      <c r="G16" s="120"/>
      <c r="H16" s="5"/>
      <c r="I16" s="5"/>
      <c r="J16" s="5"/>
      <c r="K16" s="5"/>
      <c r="L16" s="5"/>
      <c r="M16" s="5"/>
      <c r="N16" s="5"/>
      <c r="O16" s="113"/>
      <c r="P16" s="131"/>
    </row>
    <row r="17" spans="1:16" ht="11.25">
      <c r="A17" s="112"/>
      <c r="B17" s="134"/>
      <c r="C17" s="5"/>
      <c r="D17" s="5"/>
      <c r="E17" s="5"/>
      <c r="F17" s="7"/>
      <c r="G17" s="120"/>
      <c r="H17" s="5"/>
      <c r="I17" s="5"/>
      <c r="J17" s="5"/>
      <c r="K17" s="5"/>
      <c r="L17" s="5"/>
      <c r="M17" s="5"/>
      <c r="N17" s="5"/>
      <c r="O17" s="113"/>
      <c r="P17" s="131"/>
    </row>
    <row r="18" spans="1:16" ht="11.25">
      <c r="A18" s="112"/>
      <c r="B18" s="134"/>
      <c r="C18" s="5"/>
      <c r="D18" s="5"/>
      <c r="E18" s="5"/>
      <c r="F18" s="7"/>
      <c r="G18" s="120"/>
      <c r="H18" s="5"/>
      <c r="I18" s="5"/>
      <c r="J18" s="5"/>
      <c r="K18" s="5"/>
      <c r="L18" s="5"/>
      <c r="M18" s="5"/>
      <c r="N18" s="5"/>
      <c r="O18" s="113"/>
      <c r="P18" s="131"/>
    </row>
    <row r="19" spans="1:16" ht="11.25">
      <c r="A19" s="112"/>
      <c r="B19" s="134"/>
      <c r="C19" s="5"/>
      <c r="D19" s="5"/>
      <c r="E19" s="5"/>
      <c r="F19" s="7"/>
      <c r="G19" s="120"/>
      <c r="H19" s="5"/>
      <c r="I19" s="5"/>
      <c r="J19" s="5"/>
      <c r="K19" s="5"/>
      <c r="L19" s="5"/>
      <c r="M19" s="5"/>
      <c r="N19" s="5"/>
      <c r="O19" s="113"/>
      <c r="P19" s="131"/>
    </row>
    <row r="20" spans="1:16" ht="11.25">
      <c r="A20" s="112"/>
      <c r="B20" s="134"/>
      <c r="C20" s="5"/>
      <c r="D20" s="5"/>
      <c r="E20" s="5"/>
      <c r="F20" s="7"/>
      <c r="G20" s="120"/>
      <c r="H20" s="5"/>
      <c r="I20" s="5"/>
      <c r="J20" s="5"/>
      <c r="K20" s="5"/>
      <c r="L20" s="5"/>
      <c r="M20" s="5"/>
      <c r="N20" s="5"/>
      <c r="O20" s="113"/>
      <c r="P20" s="131"/>
    </row>
    <row r="21" spans="1:16" ht="11.25">
      <c r="A21" s="112"/>
      <c r="B21" s="134"/>
      <c r="C21" s="5"/>
      <c r="D21" s="5"/>
      <c r="E21" s="5"/>
      <c r="F21" s="7"/>
      <c r="G21" s="120"/>
      <c r="H21" s="5"/>
      <c r="I21" s="5"/>
      <c r="J21" s="5"/>
      <c r="K21" s="5"/>
      <c r="L21" s="5"/>
      <c r="M21" s="5"/>
      <c r="N21" s="5"/>
      <c r="O21" s="113"/>
      <c r="P21" s="131"/>
    </row>
    <row r="22" spans="1:16" ht="11.25">
      <c r="A22" s="112"/>
      <c r="B22" s="134"/>
      <c r="C22" s="5"/>
      <c r="D22" s="5"/>
      <c r="E22" s="5"/>
      <c r="F22" s="7"/>
      <c r="G22" s="120"/>
      <c r="H22" s="5"/>
      <c r="I22" s="5"/>
      <c r="J22" s="5"/>
      <c r="K22" s="5"/>
      <c r="L22" s="5"/>
      <c r="M22" s="5"/>
      <c r="N22" s="5"/>
      <c r="O22" s="113"/>
      <c r="P22" s="131"/>
    </row>
    <row r="23" spans="1:16" ht="11.25">
      <c r="A23" s="112"/>
      <c r="B23" s="134"/>
      <c r="C23" s="5"/>
      <c r="D23" s="5"/>
      <c r="E23" s="5"/>
      <c r="F23" s="7"/>
      <c r="G23" s="120"/>
      <c r="H23" s="5"/>
      <c r="I23" s="5"/>
      <c r="J23" s="5"/>
      <c r="K23" s="5"/>
      <c r="L23" s="5"/>
      <c r="M23" s="5"/>
      <c r="N23" s="5"/>
      <c r="O23" s="113"/>
      <c r="P23" s="131"/>
    </row>
    <row r="24" spans="1:16" ht="11.25">
      <c r="A24" s="112"/>
      <c r="B24" s="134"/>
      <c r="C24" s="5"/>
      <c r="D24" s="5"/>
      <c r="E24" s="5"/>
      <c r="F24" s="7"/>
      <c r="G24" s="120"/>
      <c r="H24" s="5"/>
      <c r="I24" s="5"/>
      <c r="J24" s="5"/>
      <c r="K24" s="5"/>
      <c r="L24" s="5"/>
      <c r="M24" s="5"/>
      <c r="N24" s="5"/>
      <c r="O24" s="113"/>
      <c r="P24" s="131"/>
    </row>
    <row r="25" spans="1:16" ht="11.25">
      <c r="A25" s="112"/>
      <c r="B25" s="134"/>
      <c r="C25" s="5"/>
      <c r="D25" s="5"/>
      <c r="E25" s="5"/>
      <c r="F25" s="7"/>
      <c r="G25" s="120"/>
      <c r="H25" s="5"/>
      <c r="I25" s="5"/>
      <c r="J25" s="5"/>
      <c r="K25" s="5"/>
      <c r="L25" s="5"/>
      <c r="M25" s="5"/>
      <c r="N25" s="5"/>
      <c r="O25" s="113"/>
      <c r="P25" s="131"/>
    </row>
    <row r="26" spans="1:16" ht="11.25">
      <c r="A26" s="112"/>
      <c r="B26" s="134"/>
      <c r="C26" s="5"/>
      <c r="D26" s="5"/>
      <c r="E26" s="5"/>
      <c r="F26" s="7"/>
      <c r="G26" s="120"/>
      <c r="H26" s="5"/>
      <c r="I26" s="5"/>
      <c r="J26" s="5"/>
      <c r="K26" s="5"/>
      <c r="L26" s="5"/>
      <c r="M26" s="5"/>
      <c r="N26" s="5"/>
      <c r="O26" s="113"/>
      <c r="P26" s="131"/>
    </row>
    <row r="27" spans="1:16" ht="11.25">
      <c r="A27" s="112"/>
      <c r="B27" s="134"/>
      <c r="C27" s="5"/>
      <c r="D27" s="5"/>
      <c r="E27" s="5"/>
      <c r="F27" s="7"/>
      <c r="G27" s="120"/>
      <c r="H27" s="5"/>
      <c r="I27" s="5"/>
      <c r="J27" s="5"/>
      <c r="K27" s="5"/>
      <c r="L27" s="5"/>
      <c r="M27" s="5"/>
      <c r="N27" s="5"/>
      <c r="O27" s="113"/>
      <c r="P27" s="131"/>
    </row>
    <row r="28" spans="1:16" ht="11.25">
      <c r="A28" s="112"/>
      <c r="B28" s="134"/>
      <c r="C28" s="5"/>
      <c r="D28" s="5"/>
      <c r="E28" s="5"/>
      <c r="F28" s="7"/>
      <c r="G28" s="120"/>
      <c r="H28" s="5"/>
      <c r="I28" s="5"/>
      <c r="J28" s="5"/>
      <c r="K28" s="5"/>
      <c r="L28" s="5"/>
      <c r="M28" s="5"/>
      <c r="N28" s="5"/>
      <c r="O28" s="113"/>
      <c r="P28" s="131"/>
    </row>
    <row r="29" spans="1:16" ht="11.25">
      <c r="A29" s="112"/>
      <c r="B29" s="134"/>
      <c r="C29" s="5"/>
      <c r="D29" s="5"/>
      <c r="E29" s="5"/>
      <c r="F29" s="7"/>
      <c r="G29" s="120"/>
      <c r="H29" s="5"/>
      <c r="I29" s="5"/>
      <c r="J29" s="5"/>
      <c r="K29" s="5"/>
      <c r="L29" s="5"/>
      <c r="M29" s="5"/>
      <c r="N29" s="5"/>
      <c r="O29" s="113"/>
      <c r="P29" s="131"/>
    </row>
    <row r="30" spans="1:16" ht="11.25">
      <c r="A30" s="112"/>
      <c r="B30" s="134"/>
      <c r="C30" s="5"/>
      <c r="D30" s="5"/>
      <c r="E30" s="5"/>
      <c r="F30" s="7"/>
      <c r="G30" s="120"/>
      <c r="H30" s="5"/>
      <c r="I30" s="5"/>
      <c r="J30" s="5"/>
      <c r="K30" s="5"/>
      <c r="L30" s="5"/>
      <c r="M30" s="5"/>
      <c r="N30" s="5"/>
      <c r="O30" s="113"/>
      <c r="P30" s="131"/>
    </row>
    <row r="31" spans="1:16" ht="11.25">
      <c r="A31" s="112"/>
      <c r="B31" s="134"/>
      <c r="C31" s="5"/>
      <c r="D31" s="5"/>
      <c r="E31" s="5"/>
      <c r="F31" s="7"/>
      <c r="G31" s="120"/>
      <c r="H31" s="5"/>
      <c r="I31" s="5"/>
      <c r="J31" s="5"/>
      <c r="K31" s="5"/>
      <c r="L31" s="5"/>
      <c r="M31" s="5"/>
      <c r="N31" s="5"/>
      <c r="O31" s="113"/>
      <c r="P31" s="131"/>
    </row>
    <row r="32" spans="1:16" ht="11.25">
      <c r="A32" s="112"/>
      <c r="B32" s="134"/>
      <c r="C32" s="5"/>
      <c r="D32" s="5"/>
      <c r="E32" s="5"/>
      <c r="F32" s="7"/>
      <c r="G32" s="120"/>
      <c r="H32" s="5"/>
      <c r="I32" s="5"/>
      <c r="J32" s="5"/>
      <c r="K32" s="5"/>
      <c r="L32" s="5"/>
      <c r="M32" s="5"/>
      <c r="N32" s="5"/>
      <c r="O32" s="113"/>
      <c r="P32" s="131"/>
    </row>
    <row r="33" spans="1:16" ht="11.25">
      <c r="A33" s="112"/>
      <c r="B33" s="134"/>
      <c r="C33" s="5"/>
      <c r="D33" s="5"/>
      <c r="E33" s="5"/>
      <c r="F33" s="7"/>
      <c r="G33" s="120"/>
      <c r="H33" s="5"/>
      <c r="I33" s="5"/>
      <c r="J33" s="5"/>
      <c r="K33" s="5"/>
      <c r="L33" s="5"/>
      <c r="M33" s="5"/>
      <c r="N33" s="5"/>
      <c r="O33" s="113"/>
      <c r="P33" s="131"/>
    </row>
    <row r="34" spans="1:16" ht="11.25">
      <c r="A34" s="114"/>
      <c r="B34" s="135"/>
      <c r="C34" s="115"/>
      <c r="D34" s="115"/>
      <c r="E34" s="115"/>
      <c r="F34" s="118"/>
      <c r="G34" s="121"/>
      <c r="H34" s="115"/>
      <c r="I34" s="115"/>
      <c r="J34" s="115"/>
      <c r="K34" s="115"/>
      <c r="L34" s="115"/>
      <c r="M34" s="115"/>
      <c r="N34" s="115"/>
      <c r="O34" s="116"/>
      <c r="P34" s="132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75" r:id="rId3"/>
  <headerFooter alignWithMargins="0">
    <oddHeader>&amp;L&amp;F&amp;C&amp;A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" sqref="A1:A9"/>
    </sheetView>
  </sheetViews>
  <sheetFormatPr defaultColWidth="9.00390625" defaultRowHeight="13.5"/>
  <cols>
    <col min="1" max="1" width="4.50390625" style="1" bestFit="1" customWidth="1"/>
    <col min="2" max="16384" width="9.00390625" style="1" customWidth="1"/>
  </cols>
  <sheetData>
    <row r="2" ht="11.25">
      <c r="A2" s="92" t="s">
        <v>362</v>
      </c>
    </row>
    <row r="3" ht="11.25">
      <c r="A3" s="93" t="s">
        <v>363</v>
      </c>
    </row>
    <row r="4" ht="11.25">
      <c r="A4" s="94" t="s">
        <v>364</v>
      </c>
    </row>
    <row r="5" ht="11.25">
      <c r="A5" s="95" t="s">
        <v>365</v>
      </c>
    </row>
    <row r="6" ht="11.25">
      <c r="A6" s="96" t="s">
        <v>366</v>
      </c>
    </row>
    <row r="7" ht="11.25">
      <c r="A7" s="97" t="s">
        <v>367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6" sqref="B16"/>
    </sheetView>
  </sheetViews>
  <sheetFormatPr defaultColWidth="9.00390625" defaultRowHeight="13.5"/>
  <sheetData>
    <row r="1" ht="13.5">
      <c r="A1" t="s">
        <v>350</v>
      </c>
    </row>
    <row r="2" ht="13.5">
      <c r="B2" t="s">
        <v>361</v>
      </c>
    </row>
    <row r="3" spans="1:2" ht="13.5">
      <c r="A3" t="s">
        <v>351</v>
      </c>
      <c r="B3">
        <v>8</v>
      </c>
    </row>
    <row r="4" spans="1:2" ht="13.5">
      <c r="A4" t="s">
        <v>352</v>
      </c>
      <c r="B4">
        <v>4</v>
      </c>
    </row>
    <row r="5" spans="1:2" ht="13.5">
      <c r="A5" t="s">
        <v>353</v>
      </c>
      <c r="B5">
        <v>2</v>
      </c>
    </row>
    <row r="6" spans="1:2" ht="13.5">
      <c r="A6" t="s">
        <v>354</v>
      </c>
      <c r="B6">
        <v>1</v>
      </c>
    </row>
    <row r="7" spans="1:2" ht="13.5">
      <c r="A7" t="s">
        <v>356</v>
      </c>
      <c r="B7">
        <v>0</v>
      </c>
    </row>
    <row r="8" spans="1:2" ht="13.5">
      <c r="A8" t="s">
        <v>357</v>
      </c>
      <c r="B8">
        <v>-1</v>
      </c>
    </row>
    <row r="9" spans="1:2" ht="13.5">
      <c r="A9" t="s">
        <v>358</v>
      </c>
      <c r="B9">
        <v>-2</v>
      </c>
    </row>
    <row r="10" spans="1:2" ht="13.5">
      <c r="A10" t="s">
        <v>359</v>
      </c>
      <c r="B10">
        <v>-4</v>
      </c>
    </row>
    <row r="11" spans="1:2" ht="13.5">
      <c r="A11" t="s">
        <v>360</v>
      </c>
      <c r="B11">
        <v>-8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 Sｔａｆｆ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3ECharacterSupport</dc:title>
  <dc:subject/>
  <dc:creator>To-chan</dc:creator>
  <cp:keywords/>
  <dc:description/>
  <cp:lastModifiedBy>ishioka</cp:lastModifiedBy>
  <cp:lastPrinted>2005-10-05T08:53:44Z</cp:lastPrinted>
  <dcterms:created xsi:type="dcterms:W3CDTF">2001-09-29T07:32:33Z</dcterms:created>
  <dcterms:modified xsi:type="dcterms:W3CDTF">2007-11-22T07:15:51Z</dcterms:modified>
  <cp:category/>
  <cp:version/>
  <cp:contentType/>
  <cp:contentStatus/>
</cp:coreProperties>
</file>