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20" windowWidth="18315" windowHeight="11205"/>
  </bookViews>
  <sheets>
    <sheet name="間隔のゆらぎ" sheetId="1" r:id="rId1"/>
  </sheets>
  <definedNames>
    <definedName name="_xlnm.Print_Area" localSheetId="0">間隔のゆらぎ!$A$2:$I$30</definedName>
  </definedNames>
  <calcPr calcId="145621"/>
</workbook>
</file>

<file path=xl/calcChain.xml><?xml version="1.0" encoding="utf-8"?>
<calcChain xmlns="http://schemas.openxmlformats.org/spreadsheetml/2006/main">
  <c r="C1" i="1" l="1"/>
  <c r="C17" i="1" s="1"/>
  <c r="C2" i="1"/>
  <c r="C3" i="1"/>
  <c r="C5" i="1"/>
  <c r="D5" i="1"/>
  <c r="C7" i="1"/>
  <c r="C8" i="1" s="1"/>
  <c r="C9" i="1" s="1"/>
  <c r="C10" i="1" s="1"/>
  <c r="C11" i="1" s="1"/>
  <c r="C12" i="1" s="1"/>
  <c r="D7" i="1"/>
  <c r="D8" i="1" s="1"/>
  <c r="D9" i="1" s="1"/>
  <c r="D10" i="1" s="1"/>
  <c r="D11" i="1" s="1"/>
  <c r="D12" i="1" s="1"/>
  <c r="F11" i="1"/>
  <c r="F12" i="1"/>
  <c r="F21" i="1"/>
  <c r="F30" i="1"/>
  <c r="C15" i="1" l="1"/>
  <c r="C14" i="1" s="1"/>
  <c r="C13" i="1" s="1"/>
  <c r="C18" i="1"/>
  <c r="C19" i="1" s="1"/>
  <c r="C20" i="1" s="1"/>
  <c r="C21" i="1" s="1"/>
  <c r="D26" i="1"/>
  <c r="C26" i="1"/>
  <c r="D17" i="1"/>
  <c r="D15" i="1" l="1"/>
  <c r="D14" i="1" s="1"/>
  <c r="D13" i="1" s="1"/>
  <c r="D18" i="1"/>
  <c r="D19" i="1" s="1"/>
  <c r="D20" i="1" s="1"/>
  <c r="D21" i="1" s="1"/>
  <c r="C24" i="1"/>
  <c r="C23" i="1" s="1"/>
  <c r="C22" i="1" s="1"/>
  <c r="C27" i="1"/>
  <c r="C28" i="1" s="1"/>
  <c r="C29" i="1" s="1"/>
  <c r="C30" i="1" s="1"/>
  <c r="D24" i="1"/>
  <c r="D23" i="1" s="1"/>
  <c r="D22" i="1" s="1"/>
  <c r="D27" i="1"/>
  <c r="D28" i="1" s="1"/>
  <c r="D29" i="1" s="1"/>
  <c r="D30" i="1" s="1"/>
</calcChain>
</file>

<file path=xl/sharedStrings.xml><?xml version="1.0" encoding="utf-8"?>
<sst xmlns="http://schemas.openxmlformats.org/spreadsheetml/2006/main" count="45" uniqueCount="26">
  <si>
    <t>４朔望月</t>
    <rPh sb="1" eb="3">
      <t>サクボウ</t>
    </rPh>
    <rPh sb="3" eb="4">
      <t>ゲツ</t>
    </rPh>
    <phoneticPr fontId="1"/>
  </si>
  <si>
    <t>&lt;&lt;</t>
    <phoneticPr fontId="1"/>
  </si>
  <si>
    <t>遠日点側/日</t>
    <rPh sb="0" eb="1">
      <t>エン</t>
    </rPh>
    <rPh sb="1" eb="2">
      <t>ジツ</t>
    </rPh>
    <rPh sb="2" eb="3">
      <t>テン</t>
    </rPh>
    <rPh sb="3" eb="4">
      <t>ガワ</t>
    </rPh>
    <rPh sb="5" eb="6">
      <t>ヒ</t>
    </rPh>
    <phoneticPr fontId="1"/>
  </si>
  <si>
    <t>平均近点角/日</t>
    <rPh sb="0" eb="2">
      <t>ヘイキン</t>
    </rPh>
    <rPh sb="2" eb="3">
      <t>キン</t>
    </rPh>
    <rPh sb="3" eb="4">
      <t>テン</t>
    </rPh>
    <rPh sb="4" eb="5">
      <t>カク</t>
    </rPh>
    <rPh sb="6" eb="7">
      <t>ニチ</t>
    </rPh>
    <phoneticPr fontId="1"/>
  </si>
  <si>
    <t>平均近点角/度</t>
    <rPh sb="0" eb="2">
      <t>ヘイキン</t>
    </rPh>
    <rPh sb="2" eb="3">
      <t>キン</t>
    </rPh>
    <rPh sb="3" eb="4">
      <t>テン</t>
    </rPh>
    <rPh sb="4" eb="5">
      <t>カク</t>
    </rPh>
    <rPh sb="6" eb="7">
      <t>ド</t>
    </rPh>
    <phoneticPr fontId="1"/>
  </si>
  <si>
    <t>M</t>
    <phoneticPr fontId="1"/>
  </si>
  <si>
    <t>平均近点角/rad</t>
    <rPh sb="0" eb="2">
      <t>ヘイキン</t>
    </rPh>
    <rPh sb="2" eb="3">
      <t>キン</t>
    </rPh>
    <rPh sb="3" eb="4">
      <t>テン</t>
    </rPh>
    <rPh sb="4" eb="5">
      <t>カク</t>
    </rPh>
    <phoneticPr fontId="1"/>
  </si>
  <si>
    <t>E</t>
    <phoneticPr fontId="1"/>
  </si>
  <si>
    <t>離心近点角/rad</t>
    <phoneticPr fontId="1"/>
  </si>
  <si>
    <t>離心近点角/度</t>
    <rPh sb="6" eb="7">
      <t>ド</t>
    </rPh>
    <phoneticPr fontId="1"/>
  </si>
  <si>
    <t>υ</t>
    <phoneticPr fontId="1"/>
  </si>
  <si>
    <t>真近点角/rad</t>
    <rPh sb="0" eb="1">
      <t>シン</t>
    </rPh>
    <rPh sb="1" eb="2">
      <t>キン</t>
    </rPh>
    <rPh sb="2" eb="3">
      <t>テン</t>
    </rPh>
    <rPh sb="3" eb="4">
      <t>カク</t>
    </rPh>
    <phoneticPr fontId="1"/>
  </si>
  <si>
    <t>真近点角/度</t>
    <rPh sb="0" eb="1">
      <t>シン</t>
    </rPh>
    <rPh sb="1" eb="2">
      <t>キン</t>
    </rPh>
    <rPh sb="2" eb="3">
      <t>テン</t>
    </rPh>
    <rPh sb="3" eb="4">
      <t>カク</t>
    </rPh>
    <rPh sb="5" eb="6">
      <t>ド</t>
    </rPh>
    <phoneticPr fontId="1"/>
  </si>
  <si>
    <t>３朔望月</t>
    <rPh sb="1" eb="3">
      <t>サクボウ</t>
    </rPh>
    <rPh sb="3" eb="4">
      <t>ゲツ</t>
    </rPh>
    <phoneticPr fontId="1"/>
  </si>
  <si>
    <t>≑ or &lt;</t>
    <phoneticPr fontId="1"/>
  </si>
  <si>
    <t>近日点側/日</t>
    <rPh sb="0" eb="2">
      <t>キンジツ</t>
    </rPh>
    <rPh sb="2" eb="3">
      <t>テン</t>
    </rPh>
    <rPh sb="3" eb="4">
      <t>ガワ</t>
    </rPh>
    <rPh sb="5" eb="6">
      <t>ヒ</t>
    </rPh>
    <phoneticPr fontId="1"/>
  </si>
  <si>
    <t>７朔望月</t>
    <rPh sb="1" eb="3">
      <t>サクボウ</t>
    </rPh>
    <rPh sb="3" eb="4">
      <t>ゲツ</t>
    </rPh>
    <phoneticPr fontId="1"/>
  </si>
  <si>
    <t>６朔望月</t>
    <rPh sb="1" eb="3">
      <t>サクボウ</t>
    </rPh>
    <rPh sb="3" eb="4">
      <t>ゲツ</t>
    </rPh>
    <phoneticPr fontId="1"/>
  </si>
  <si>
    <t>M=E-e sin E</t>
    <phoneticPr fontId="1"/>
  </si>
  <si>
    <t>E=acos(e)</t>
    <phoneticPr fontId="1"/>
  </si>
  <si>
    <t>sqrt(1-e*e)</t>
    <phoneticPr fontId="1"/>
  </si>
  <si>
    <t>e</t>
    <phoneticPr fontId="1"/>
  </si>
  <si>
    <t>離心率(e)</t>
    <rPh sb="0" eb="3">
      <t>リシンリツ</t>
    </rPh>
    <phoneticPr fontId="1"/>
  </si>
  <si>
    <t>朔望月/日</t>
    <rPh sb="0" eb="2">
      <t>サクボウ</t>
    </rPh>
    <rPh sb="2" eb="3">
      <t>ゲツ</t>
    </rPh>
    <rPh sb="4" eb="5">
      <t>ニチ</t>
    </rPh>
    <phoneticPr fontId="1"/>
  </si>
  <si>
    <t>回帰年/日</t>
    <rPh sb="0" eb="2">
      <t>カイキ</t>
    </rPh>
    <rPh sb="2" eb="3">
      <t>ネン</t>
    </rPh>
    <rPh sb="4" eb="5">
      <t>ニチ</t>
    </rPh>
    <phoneticPr fontId="1"/>
  </si>
  <si>
    <t>度/radian</t>
    <rPh sb="0" eb="1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</si>
</sst>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"/>
    <numFmt numFmtId="177" formatCode="0_ 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rgb="FF00B05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176" fontId="2" fillId="0" borderId="2" xfId="0" applyNumberFormat="1" applyFont="1" applyBorder="1"/>
    <xf numFmtId="0" fontId="3" fillId="0" borderId="2" xfId="0" applyFont="1" applyBorder="1" applyAlignment="1">
      <alignment horizontal="center" vertical="center"/>
    </xf>
    <xf numFmtId="176" fontId="4" fillId="0" borderId="2" xfId="0" applyNumberFormat="1" applyFont="1" applyBorder="1"/>
    <xf numFmtId="176" fontId="3" fillId="0" borderId="2" xfId="0" applyNumberFormat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 vertical="center"/>
    </xf>
    <xf numFmtId="176" fontId="0" fillId="0" borderId="5" xfId="0" applyNumberFormat="1" applyBorder="1"/>
    <xf numFmtId="0" fontId="0" fillId="0" borderId="6" xfId="0" applyBorder="1"/>
    <xf numFmtId="0" fontId="3" fillId="0" borderId="5" xfId="0" applyFont="1" applyBorder="1" applyAlignment="1">
      <alignment horizontal="center" vertical="center"/>
    </xf>
    <xf numFmtId="177" fontId="3" fillId="0" borderId="5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176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11" xfId="0" applyFont="1" applyBorder="1" applyAlignment="1">
      <alignment horizontal="center" vertical="center"/>
    </xf>
    <xf numFmtId="177" fontId="3" fillId="0" borderId="11" xfId="0" applyNumberFormat="1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 vertical="center"/>
    </xf>
    <xf numFmtId="176" fontId="0" fillId="0" borderId="14" xfId="0" applyNumberFormat="1" applyBorder="1"/>
    <xf numFmtId="0" fontId="0" fillId="0" borderId="15" xfId="0" applyBorder="1"/>
    <xf numFmtId="176" fontId="2" fillId="0" borderId="5" xfId="0" applyNumberFormat="1" applyFont="1" applyBorder="1"/>
    <xf numFmtId="176" fontId="4" fillId="0" borderId="5" xfId="0" applyNumberFormat="1" applyFont="1" applyBorder="1"/>
    <xf numFmtId="176" fontId="3" fillId="0" borderId="5" xfId="0" applyNumberFormat="1" applyFont="1" applyBorder="1"/>
    <xf numFmtId="0" fontId="3" fillId="0" borderId="8" xfId="0" applyFont="1" applyBorder="1" applyAlignment="1">
      <alignment horizontal="center" vertical="center"/>
    </xf>
    <xf numFmtId="177" fontId="3" fillId="0" borderId="8" xfId="0" applyNumberFormat="1" applyFont="1" applyBorder="1"/>
    <xf numFmtId="0" fontId="0" fillId="0" borderId="2" xfId="0" applyBorder="1" applyAlignment="1">
      <alignment horizontal="center" vertical="center"/>
    </xf>
    <xf numFmtId="176" fontId="0" fillId="0" borderId="2" xfId="0" applyNumberFormat="1" applyBorder="1"/>
    <xf numFmtId="0" fontId="4" fillId="0" borderId="11" xfId="0" applyFont="1" applyBorder="1" applyAlignment="1">
      <alignment horizontal="center" vertical="center"/>
    </xf>
    <xf numFmtId="176" fontId="4" fillId="0" borderId="11" xfId="0" applyNumberFormat="1" applyFont="1" applyBorder="1"/>
    <xf numFmtId="176" fontId="3" fillId="0" borderId="11" xfId="0" applyNumberFormat="1" applyFont="1" applyBorder="1"/>
    <xf numFmtId="0" fontId="0" fillId="0" borderId="11" xfId="0" applyBorder="1" applyAlignment="1">
      <alignment horizontal="center" vertical="center"/>
    </xf>
    <xf numFmtId="176" fontId="0" fillId="0" borderId="11" xfId="0" applyNumberFormat="1" applyBorder="1"/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horizontal="center" vertical="center"/>
    </xf>
    <xf numFmtId="176" fontId="0" fillId="0" borderId="17" xfId="0" applyNumberFormat="1" applyBorder="1"/>
    <xf numFmtId="0" fontId="0" fillId="0" borderId="18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</xdr:row>
      <xdr:rowOff>28574</xdr:rowOff>
    </xdr:from>
    <xdr:to>
      <xdr:col>7</xdr:col>
      <xdr:colOff>171450</xdr:colOff>
      <xdr:row>8</xdr:row>
      <xdr:rowOff>38100</xdr:rowOff>
    </xdr:to>
    <xdr:sp macro="" textlink="">
      <xdr:nvSpPr>
        <xdr:cNvPr id="2" name="角丸四角形吹き出し 1"/>
        <xdr:cNvSpPr/>
      </xdr:nvSpPr>
      <xdr:spPr>
        <a:xfrm>
          <a:off x="3190875" y="371474"/>
          <a:ext cx="1781175" cy="1038226"/>
        </a:xfrm>
        <a:prstGeom prst="wedgeRoundRectCallout">
          <a:avLst>
            <a:gd name="adj1" fmla="val -76335"/>
            <a:gd name="adj2" fmla="val -2131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</a:rPr>
            <a:t>超長期的に見てあり得る最大値より少し大きな離心率</a:t>
          </a: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238125</xdr:colOff>
      <xdr:row>1</xdr:row>
      <xdr:rowOff>38099</xdr:rowOff>
    </xdr:from>
    <xdr:to>
      <xdr:col>8</xdr:col>
      <xdr:colOff>647700</xdr:colOff>
      <xdr:row>11</xdr:row>
      <xdr:rowOff>133350</xdr:rowOff>
    </xdr:to>
    <xdr:sp macro="" textlink="">
      <xdr:nvSpPr>
        <xdr:cNvPr id="3" name="角丸四角形吹き出し 2"/>
        <xdr:cNvSpPr/>
      </xdr:nvSpPr>
      <xdr:spPr>
        <a:xfrm>
          <a:off x="5038725" y="209549"/>
          <a:ext cx="1095375" cy="1809751"/>
        </a:xfrm>
        <a:prstGeom prst="wedgeRoundRectCallout">
          <a:avLst>
            <a:gd name="adj1" fmla="val -94301"/>
            <a:gd name="adj2" fmla="val 40399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</a:rPr>
            <a:t>二至の間隔は中</a:t>
          </a:r>
          <a:r>
            <a:rPr kumimoji="1" lang="en-US" altLang="ja-JP" sz="1000">
              <a:solidFill>
                <a:schemeClr val="tx1"/>
              </a:solidFill>
            </a:rPr>
            <a:t>4</a:t>
          </a:r>
          <a:r>
            <a:rPr kumimoji="1" lang="ja-JP" altLang="en-US" sz="1000">
              <a:solidFill>
                <a:schemeClr val="tx1"/>
              </a:solidFill>
            </a:rPr>
            <a:t>～</a:t>
          </a:r>
          <a:r>
            <a:rPr kumimoji="1" lang="en-US" altLang="ja-JP" sz="1000">
              <a:solidFill>
                <a:schemeClr val="tx1"/>
              </a:solidFill>
            </a:rPr>
            <a:t>6</a:t>
          </a:r>
          <a:r>
            <a:rPr kumimoji="1" lang="ja-JP" altLang="en-US" sz="1000">
              <a:solidFill>
                <a:schemeClr val="tx1"/>
              </a:solidFill>
            </a:rPr>
            <a:t>か月、</a:t>
          </a:r>
          <a:r>
            <a:rPr kumimoji="1" lang="en-US" altLang="ja-JP" sz="1000">
              <a:solidFill>
                <a:schemeClr val="tx1"/>
              </a:solidFill>
            </a:rPr>
            <a:t>7</a:t>
          </a:r>
          <a:r>
            <a:rPr kumimoji="1" lang="ja-JP" altLang="en-US" sz="1000">
              <a:solidFill>
                <a:schemeClr val="tx1"/>
              </a:solidFill>
            </a:rPr>
            <a:t>か月以上にはなりえない</a:t>
          </a:r>
        </a:p>
      </xdr:txBody>
    </xdr:sp>
    <xdr:clientData/>
  </xdr:twoCellAnchor>
  <xdr:twoCellAnchor>
    <xdr:from>
      <xdr:col>7</xdr:col>
      <xdr:colOff>123826</xdr:colOff>
      <xdr:row>13</xdr:row>
      <xdr:rowOff>19050</xdr:rowOff>
    </xdr:from>
    <xdr:to>
      <xdr:col>8</xdr:col>
      <xdr:colOff>647702</xdr:colOff>
      <xdr:row>29</xdr:row>
      <xdr:rowOff>161925</xdr:rowOff>
    </xdr:to>
    <xdr:sp macro="" textlink="">
      <xdr:nvSpPr>
        <xdr:cNvPr id="4" name="角丸四角形吹き出し 3"/>
        <xdr:cNvSpPr/>
      </xdr:nvSpPr>
      <xdr:spPr>
        <a:xfrm>
          <a:off x="4924426" y="2247900"/>
          <a:ext cx="1209676" cy="2886075"/>
        </a:xfrm>
        <a:prstGeom prst="wedgeRoundRectCallout">
          <a:avLst>
            <a:gd name="adj1" fmla="val -90882"/>
            <a:gd name="adj2" fmla="val 1997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二至</a:t>
          </a:r>
          <a:r>
            <a:rPr kumimoji="1" lang="ja-JP" altLang="en-US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二分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の間隔は中</a:t>
          </a:r>
          <a:r>
            <a: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～</a:t>
          </a:r>
          <a:r>
            <a: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か月、</a:t>
          </a:r>
          <a:r>
            <a: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か月以上にはなりえない</a:t>
          </a:r>
          <a:endParaRPr lang="ja-JP" altLang="ja-JP" sz="1000">
            <a:solidFill>
              <a:schemeClr val="tx1"/>
            </a:solidFill>
            <a:effectLst/>
          </a:endParaRPr>
        </a:p>
        <a:p>
          <a:pPr algn="l"/>
          <a:endParaRPr kumimoji="1" lang="ja-JP" altLang="en-US" sz="18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38101</xdr:colOff>
      <xdr:row>1</xdr:row>
      <xdr:rowOff>38100</xdr:rowOff>
    </xdr:from>
    <xdr:to>
      <xdr:col>4</xdr:col>
      <xdr:colOff>295275</xdr:colOff>
      <xdr:row>2</xdr:row>
      <xdr:rowOff>104775</xdr:rowOff>
    </xdr:to>
    <xdr:sp macro="" textlink="">
      <xdr:nvSpPr>
        <xdr:cNvPr id="5" name="角丸四角形吹き出し 4"/>
        <xdr:cNvSpPr/>
      </xdr:nvSpPr>
      <xdr:spPr>
        <a:xfrm>
          <a:off x="2095501" y="209550"/>
          <a:ext cx="942974" cy="238125"/>
        </a:xfrm>
        <a:prstGeom prst="wedgeRoundRectCallout">
          <a:avLst>
            <a:gd name="adj1" fmla="val -58330"/>
            <a:gd name="adj2" fmla="val 116140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</a:rPr>
            <a:t>現在の離心率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2" workbookViewId="0">
      <selection activeCell="G43" sqref="G43"/>
    </sheetView>
  </sheetViews>
  <sheetFormatPr defaultRowHeight="13.5" x14ac:dyDescent="0.15"/>
  <cols>
    <col min="1" max="1" width="15.25" customWidth="1"/>
    <col min="2" max="2" width="11.375" hidden="1" customWidth="1"/>
    <col min="3" max="3" width="10.75" customWidth="1"/>
    <col min="4" max="4" width="10.5" customWidth="1"/>
    <col min="5" max="5" width="8.25" style="1" customWidth="1"/>
    <col min="6" max="6" width="10" customWidth="1"/>
    <col min="7" max="7" width="10.5" customWidth="1"/>
    <col min="10" max="10" width="7.375" customWidth="1"/>
  </cols>
  <sheetData>
    <row r="1" spans="1:7" ht="14.25" hidden="1" thickBot="1" x14ac:dyDescent="0.2">
      <c r="A1" s="47" t="s">
        <v>25</v>
      </c>
      <c r="B1" s="44"/>
      <c r="C1" s="46">
        <f>180/PI()</f>
        <v>57.295779513082323</v>
      </c>
      <c r="D1" s="46"/>
      <c r="E1" s="45"/>
      <c r="F1" s="44"/>
      <c r="G1" s="43"/>
    </row>
    <row r="2" spans="1:7" x14ac:dyDescent="0.15">
      <c r="A2" s="25" t="s">
        <v>24</v>
      </c>
      <c r="B2" s="22"/>
      <c r="C2" s="42">
        <f>365+5/24+48/1440+45.179/86400</f>
        <v>365.24218957175924</v>
      </c>
      <c r="D2" s="42"/>
      <c r="E2" s="41"/>
      <c r="F2" s="22"/>
      <c r="G2" s="21"/>
    </row>
    <row r="3" spans="1:7" ht="14.25" thickBot="1" x14ac:dyDescent="0.2">
      <c r="A3" s="8" t="s">
        <v>23</v>
      </c>
      <c r="B3" s="7"/>
      <c r="C3" s="37">
        <f>29+12/24+44/1440+2.879/86400</f>
        <v>29.530588877314813</v>
      </c>
      <c r="D3" s="37"/>
      <c r="E3" s="36"/>
      <c r="F3" s="7"/>
      <c r="G3" s="2"/>
    </row>
    <row r="4" spans="1:7" x14ac:dyDescent="0.15">
      <c r="A4" s="25" t="s">
        <v>22</v>
      </c>
      <c r="B4" s="22" t="s">
        <v>21</v>
      </c>
      <c r="C4" s="40">
        <v>1.6709999999999999E-2</v>
      </c>
      <c r="D4" s="39">
        <v>0.06</v>
      </c>
      <c r="E4" s="38"/>
      <c r="F4" s="22"/>
      <c r="G4" s="21"/>
    </row>
    <row r="5" spans="1:7" ht="14.25" hidden="1" thickBot="1" x14ac:dyDescent="0.2">
      <c r="A5" s="8" t="s">
        <v>20</v>
      </c>
      <c r="B5" s="7"/>
      <c r="C5" s="37">
        <f>SQRT(1-C4*C4)</f>
        <v>0.99986037820287688</v>
      </c>
      <c r="D5" s="37">
        <f>SQRT(1-D4*D4)</f>
        <v>0.99819837707742243</v>
      </c>
      <c r="E5" s="36"/>
      <c r="F5" s="7"/>
      <c r="G5" s="2"/>
    </row>
    <row r="6" spans="1:7" x14ac:dyDescent="0.15">
      <c r="A6" s="20" t="s">
        <v>12</v>
      </c>
      <c r="B6" s="17"/>
      <c r="C6" s="35">
        <v>90</v>
      </c>
      <c r="D6" s="35">
        <v>90</v>
      </c>
      <c r="E6" s="34"/>
      <c r="F6" s="17"/>
      <c r="G6" s="16"/>
    </row>
    <row r="7" spans="1:7" hidden="1" x14ac:dyDescent="0.15">
      <c r="A7" s="13" t="s">
        <v>8</v>
      </c>
      <c r="B7" s="10" t="s">
        <v>19</v>
      </c>
      <c r="C7" s="12">
        <f>ACOS(C4)</f>
        <v>1.5540855490580507</v>
      </c>
      <c r="D7" s="12">
        <f>ACOS(D4)</f>
        <v>1.5107602683496182</v>
      </c>
      <c r="E7" s="11"/>
      <c r="F7" s="10"/>
      <c r="G7" s="9"/>
    </row>
    <row r="8" spans="1:7" hidden="1" x14ac:dyDescent="0.15">
      <c r="A8" s="13" t="s">
        <v>6</v>
      </c>
      <c r="B8" s="10" t="s">
        <v>18</v>
      </c>
      <c r="C8" s="12">
        <f>C7-C4*SIN(C7)</f>
        <v>1.5373778821382806</v>
      </c>
      <c r="D8" s="12">
        <f>D7-D4*SIN(D7)</f>
        <v>1.4508683657249728</v>
      </c>
      <c r="E8" s="11"/>
      <c r="F8" s="10"/>
      <c r="G8" s="9"/>
    </row>
    <row r="9" spans="1:7" x14ac:dyDescent="0.15">
      <c r="A9" s="13" t="s">
        <v>4</v>
      </c>
      <c r="B9" s="10"/>
      <c r="C9" s="12">
        <f>C8*$C$1</f>
        <v>88.085264163284393</v>
      </c>
      <c r="D9" s="12">
        <f>D8*$C$1</f>
        <v>83.128633985084122</v>
      </c>
      <c r="E9" s="11"/>
      <c r="F9" s="10"/>
      <c r="G9" s="9"/>
    </row>
    <row r="10" spans="1:7" hidden="1" x14ac:dyDescent="0.15">
      <c r="A10" s="13" t="s">
        <v>3</v>
      </c>
      <c r="B10" s="10"/>
      <c r="C10" s="12">
        <f>C9/360*$C$2</f>
        <v>89.367929866680029</v>
      </c>
      <c r="D10" s="12">
        <f>D9/360*$C$2</f>
        <v>84.339123035615231</v>
      </c>
      <c r="E10" s="11"/>
      <c r="F10" s="10"/>
      <c r="G10" s="9"/>
    </row>
    <row r="11" spans="1:7" x14ac:dyDescent="0.15">
      <c r="A11" s="13" t="s">
        <v>15</v>
      </c>
      <c r="B11" s="10"/>
      <c r="C11" s="33">
        <f>C10*2</f>
        <v>178.73585973336006</v>
      </c>
      <c r="D11" s="32">
        <f>D10*2</f>
        <v>168.67824607123046</v>
      </c>
      <c r="E11" s="14" t="s">
        <v>14</v>
      </c>
      <c r="F11" s="31">
        <f>$C$3*6</f>
        <v>177.18353326388888</v>
      </c>
      <c r="G11" s="9" t="s">
        <v>17</v>
      </c>
    </row>
    <row r="12" spans="1:7" ht="14.25" thickBot="1" x14ac:dyDescent="0.2">
      <c r="A12" s="13" t="s">
        <v>2</v>
      </c>
      <c r="B12" s="10"/>
      <c r="C12" s="33">
        <f>$C$2-C11</f>
        <v>186.50632983839918</v>
      </c>
      <c r="D12" s="32">
        <f>$C$2-D11</f>
        <v>196.56394350052878</v>
      </c>
      <c r="E12" s="14" t="s">
        <v>1</v>
      </c>
      <c r="F12" s="31">
        <f>$C$3*7</f>
        <v>206.71412214120369</v>
      </c>
      <c r="G12" s="9" t="s">
        <v>16</v>
      </c>
    </row>
    <row r="13" spans="1:7" ht="14.25" hidden="1" thickBot="1" x14ac:dyDescent="0.2">
      <c r="A13" s="30"/>
      <c r="B13" s="27"/>
      <c r="C13" s="29">
        <f>(45-C14)*10000</f>
        <v>-7.2185457611340098E-6</v>
      </c>
      <c r="D13" s="29">
        <f>(45-D14)*10000</f>
        <v>-1.2079226507921703E-9</v>
      </c>
      <c r="E13" s="28"/>
      <c r="F13" s="27"/>
      <c r="G13" s="26"/>
    </row>
    <row r="14" spans="1:7" x14ac:dyDescent="0.15">
      <c r="A14" s="25" t="s">
        <v>12</v>
      </c>
      <c r="B14" s="22"/>
      <c r="C14" s="24">
        <f>C15*$C$1</f>
        <v>45.000000000721855</v>
      </c>
      <c r="D14" s="24">
        <f>D15*$C$1</f>
        <v>45.000000000000121</v>
      </c>
      <c r="E14" s="23"/>
      <c r="F14" s="22"/>
      <c r="G14" s="21"/>
    </row>
    <row r="15" spans="1:7" hidden="1" x14ac:dyDescent="0.15">
      <c r="A15" s="13" t="s">
        <v>11</v>
      </c>
      <c r="B15" s="10" t="s">
        <v>10</v>
      </c>
      <c r="C15" s="12">
        <f>ATAN2(COS(C17)-C4,C5*SIN(C17))</f>
        <v>0.78539816341004698</v>
      </c>
      <c r="D15" s="12">
        <f>ATAN2(COS(D17)-D4,D5*SIN(D17))</f>
        <v>0.78539816339745039</v>
      </c>
      <c r="E15" s="11"/>
      <c r="F15" s="10"/>
      <c r="G15" s="9"/>
    </row>
    <row r="16" spans="1:7" hidden="1" x14ac:dyDescent="0.15">
      <c r="A16" s="13" t="s">
        <v>9</v>
      </c>
      <c r="B16" s="10"/>
      <c r="C16" s="12">
        <v>44.326944275732785</v>
      </c>
      <c r="D16" s="12">
        <v>42.617882612250654</v>
      </c>
      <c r="E16" s="11"/>
      <c r="F16" s="10"/>
      <c r="G16" s="9"/>
    </row>
    <row r="17" spans="1:7" hidden="1" x14ac:dyDescent="0.15">
      <c r="A17" s="13" t="s">
        <v>8</v>
      </c>
      <c r="B17" s="10" t="s">
        <v>7</v>
      </c>
      <c r="C17" s="12">
        <f>C16/$C$1</f>
        <v>0.77365112495959032</v>
      </c>
      <c r="D17" s="12">
        <f>D16/$C$1</f>
        <v>0.74382237181221578</v>
      </c>
      <c r="E17" s="11"/>
      <c r="F17" s="10"/>
      <c r="G17" s="9"/>
    </row>
    <row r="18" spans="1:7" hidden="1" x14ac:dyDescent="0.15">
      <c r="A18" s="13" t="s">
        <v>6</v>
      </c>
      <c r="B18" s="10" t="s">
        <v>5</v>
      </c>
      <c r="C18" s="12">
        <f>C17-C4*SIN(C17)</f>
        <v>0.76197498280963893</v>
      </c>
      <c r="D18" s="12">
        <f>D17-D4*SIN(D17)</f>
        <v>0.70319603099343009</v>
      </c>
      <c r="E18" s="11"/>
      <c r="F18" s="10"/>
      <c r="G18" s="9"/>
    </row>
    <row r="19" spans="1:7" x14ac:dyDescent="0.15">
      <c r="A19" s="13" t="s">
        <v>4</v>
      </c>
      <c r="B19" s="10"/>
      <c r="C19" s="12">
        <f>C18*$C$1</f>
        <v>43.657950609545765</v>
      </c>
      <c r="D19" s="12">
        <f>D18*$C$1</f>
        <v>40.290164746274172</v>
      </c>
      <c r="E19" s="11"/>
      <c r="F19" s="10"/>
      <c r="G19" s="9"/>
    </row>
    <row r="20" spans="1:7" hidden="1" x14ac:dyDescent="0.15">
      <c r="A20" s="13" t="s">
        <v>3</v>
      </c>
      <c r="B20" s="10"/>
      <c r="C20" s="12">
        <f>C19/360*$C$2</f>
        <v>44.29368186901727</v>
      </c>
      <c r="D20" s="12">
        <f>D19/360*$C$2</f>
        <v>40.876855528155787</v>
      </c>
      <c r="E20" s="11"/>
      <c r="F20" s="10"/>
      <c r="G20" s="9"/>
    </row>
    <row r="21" spans="1:7" ht="14.25" thickBot="1" x14ac:dyDescent="0.2">
      <c r="A21" s="8" t="s">
        <v>15</v>
      </c>
      <c r="B21" s="7"/>
      <c r="C21" s="6">
        <f>C20*2</f>
        <v>88.58736373803454</v>
      </c>
      <c r="D21" s="5">
        <f>D20*2</f>
        <v>81.753711056311573</v>
      </c>
      <c r="E21" s="4" t="s">
        <v>14</v>
      </c>
      <c r="F21" s="3">
        <f>$C$3*3</f>
        <v>88.591766631944438</v>
      </c>
      <c r="G21" s="2" t="s">
        <v>13</v>
      </c>
    </row>
    <row r="22" spans="1:7" hidden="1" x14ac:dyDescent="0.15">
      <c r="A22" s="20"/>
      <c r="B22" s="17"/>
      <c r="C22" s="19">
        <f>(135-C23)*10000</f>
        <v>9.0299749899713788E-5</v>
      </c>
      <c r="D22" s="19">
        <f>(135-D23)*10000</f>
        <v>-4.9892321385414107E-4</v>
      </c>
      <c r="E22" s="18"/>
      <c r="F22" s="17"/>
      <c r="G22" s="16"/>
    </row>
    <row r="23" spans="1:7" x14ac:dyDescent="0.15">
      <c r="A23" s="13" t="s">
        <v>12</v>
      </c>
      <c r="B23" s="10"/>
      <c r="C23" s="15">
        <f>C24*$C$1</f>
        <v>134.99999999097003</v>
      </c>
      <c r="D23" s="15">
        <f>D24*$C$1</f>
        <v>135.00000004989232</v>
      </c>
      <c r="E23" s="14"/>
      <c r="F23" s="10"/>
      <c r="G23" s="9"/>
    </row>
    <row r="24" spans="1:7" hidden="1" x14ac:dyDescent="0.15">
      <c r="A24" s="13" t="s">
        <v>11</v>
      </c>
      <c r="B24" s="10" t="s">
        <v>10</v>
      </c>
      <c r="C24" s="12">
        <f>ATAN2(COS(C26)-C4,C5*SIN(C26))</f>
        <v>2.356194490034742</v>
      </c>
      <c r="D24" s="12">
        <f>ATAN2(COS(D26)-D4,D5*SIN(D26))</f>
        <v>2.3561944910631301</v>
      </c>
      <c r="E24" s="11"/>
      <c r="F24" s="10"/>
      <c r="G24" s="9"/>
    </row>
    <row r="25" spans="1:7" hidden="1" x14ac:dyDescent="0.15">
      <c r="A25" s="13" t="s">
        <v>9</v>
      </c>
      <c r="B25" s="10"/>
      <c r="C25" s="12">
        <v>134.31894396768459</v>
      </c>
      <c r="D25" s="12">
        <v>132.51456423206542</v>
      </c>
      <c r="E25" s="11"/>
      <c r="F25" s="10"/>
      <c r="G25" s="9"/>
    </row>
    <row r="26" spans="1:7" hidden="1" x14ac:dyDescent="0.15">
      <c r="A26" s="13" t="s">
        <v>8</v>
      </c>
      <c r="B26" s="10" t="s">
        <v>7</v>
      </c>
      <c r="C26" s="12">
        <f>C25/$C$1</f>
        <v>2.344307820037872</v>
      </c>
      <c r="D26" s="12">
        <f>D25/$C$1</f>
        <v>2.3128154526950526</v>
      </c>
      <c r="E26" s="11"/>
      <c r="F26" s="10"/>
      <c r="G26" s="9"/>
    </row>
    <row r="27" spans="1:7" hidden="1" x14ac:dyDescent="0.15">
      <c r="A27" s="13" t="s">
        <v>6</v>
      </c>
      <c r="B27" s="10" t="s">
        <v>5</v>
      </c>
      <c r="C27" s="12">
        <f>C26-C4*SIN(C26)</f>
        <v>2.3323524537889297</v>
      </c>
      <c r="D27" s="12">
        <f>D26-D4*SIN(D26)</f>
        <v>2.2685891177661293</v>
      </c>
      <c r="E27" s="11"/>
      <c r="F27" s="10"/>
      <c r="G27" s="9"/>
    </row>
    <row r="28" spans="1:7" x14ac:dyDescent="0.15">
      <c r="A28" s="13" t="s">
        <v>4</v>
      </c>
      <c r="B28" s="10"/>
      <c r="C28" s="12">
        <f>C27*$C$1</f>
        <v>133.63395193908704</v>
      </c>
      <c r="D28" s="12">
        <f>D27*$C$1</f>
        <v>129.98058189730608</v>
      </c>
      <c r="E28" s="11"/>
      <c r="F28" s="10"/>
      <c r="G28" s="9"/>
    </row>
    <row r="29" spans="1:7" hidden="1" x14ac:dyDescent="0.15">
      <c r="A29" s="13" t="s">
        <v>3</v>
      </c>
      <c r="B29" s="10"/>
      <c r="C29" s="12">
        <f>C28/360*$C$2</f>
        <v>135.57988113155386</v>
      </c>
      <c r="D29" s="12">
        <f>D28/360*$C$2</f>
        <v>131.8733120388429</v>
      </c>
      <c r="E29" s="11"/>
      <c r="F29" s="10"/>
      <c r="G29" s="9"/>
    </row>
    <row r="30" spans="1:7" ht="14.25" thickBot="1" x14ac:dyDescent="0.2">
      <c r="A30" s="8" t="s">
        <v>2</v>
      </c>
      <c r="B30" s="7"/>
      <c r="C30" s="6">
        <f>($C$2/2-C29)*2</f>
        <v>94.082427308651518</v>
      </c>
      <c r="D30" s="5">
        <f>($C$2/2-D29)*2</f>
        <v>101.49556549407345</v>
      </c>
      <c r="E30" s="4" t="s">
        <v>1</v>
      </c>
      <c r="F30" s="3">
        <f>$C$3*4</f>
        <v>118.12235550925925</v>
      </c>
      <c r="G30" s="2" t="s">
        <v>0</v>
      </c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50" orientation="landscape" r:id="rId1"/>
  <headerFooter>
    <oddHeader>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間隔のゆらぎ</vt:lpstr>
      <vt:lpstr>間隔のゆらぎ!Print_Area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 SUGA</dc:creator>
  <cp:lastModifiedBy>Takashi SUGA</cp:lastModifiedBy>
  <dcterms:created xsi:type="dcterms:W3CDTF">2015-04-26T11:43:40Z</dcterms:created>
  <dcterms:modified xsi:type="dcterms:W3CDTF">2015-04-26T11:44:09Z</dcterms:modified>
</cp:coreProperties>
</file>